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 activeTab="10"/>
  </bookViews>
  <sheets>
    <sheet name="Мих" sheetId="1" r:id="rId1"/>
    <sheet name="Мих (2)" sheetId="2" r:id="rId2"/>
    <sheet name="Мих (3)" sheetId="3" r:id="rId3"/>
    <sheet name="Мих (4)" sheetId="4" r:id="rId4"/>
    <sheet name="Мих (5)" sheetId="5" r:id="rId5"/>
    <sheet name="Мих (6)" sheetId="6" r:id="rId6"/>
    <sheet name="Мих (7)" sheetId="7" r:id="rId7"/>
    <sheet name="Мих (8)" sheetId="8" r:id="rId8"/>
    <sheet name="Мих (9)" sheetId="9" r:id="rId9"/>
    <sheet name="Мих (10)" sheetId="10" r:id="rId10"/>
    <sheet name="Мих (11)" sheetId="11" r:id="rId11"/>
  </sheets>
  <calcPr calcId="124519"/>
</workbook>
</file>

<file path=xl/calcChain.xml><?xml version="1.0" encoding="utf-8"?>
<calcChain xmlns="http://schemas.openxmlformats.org/spreadsheetml/2006/main">
  <c r="F37" i="11"/>
  <c r="G37" s="1"/>
  <c r="F36"/>
  <c r="F34"/>
  <c r="F32"/>
  <c r="F31"/>
  <c r="H31" s="1"/>
  <c r="F30"/>
  <c r="G30" s="1"/>
  <c r="F29"/>
  <c r="F27"/>
  <c r="F26"/>
  <c r="F25"/>
  <c r="G25" s="1"/>
  <c r="F24"/>
  <c r="F23"/>
  <c r="H23" s="1"/>
  <c r="F20"/>
  <c r="H20" s="1"/>
  <c r="F19"/>
  <c r="G19" s="1"/>
  <c r="F17"/>
  <c r="F16"/>
  <c r="F15"/>
  <c r="F14"/>
  <c r="F12"/>
  <c r="G12" s="1"/>
  <c r="F11"/>
  <c r="F10"/>
  <c r="F9"/>
  <c r="E37"/>
  <c r="E36"/>
  <c r="G36" s="1"/>
  <c r="E35"/>
  <c r="E34"/>
  <c r="G34" s="1"/>
  <c r="E33"/>
  <c r="E32"/>
  <c r="H32" s="1"/>
  <c r="E31"/>
  <c r="E30"/>
  <c r="E29"/>
  <c r="H29" s="1"/>
  <c r="E27"/>
  <c r="G27" s="1"/>
  <c r="E26"/>
  <c r="H26" s="1"/>
  <c r="E25"/>
  <c r="H25" s="1"/>
  <c r="E24"/>
  <c r="G24" s="1"/>
  <c r="E23"/>
  <c r="E20"/>
  <c r="E19"/>
  <c r="E18"/>
  <c r="E17"/>
  <c r="E16"/>
  <c r="E15"/>
  <c r="E14"/>
  <c r="E12"/>
  <c r="E11"/>
  <c r="H11" s="1"/>
  <c r="E10"/>
  <c r="E9"/>
  <c r="E45"/>
  <c r="E43"/>
  <c r="E42"/>
  <c r="E41"/>
  <c r="E40"/>
  <c r="D56"/>
  <c r="D55"/>
  <c r="D53"/>
  <c r="F53" s="1"/>
  <c r="D52"/>
  <c r="D51"/>
  <c r="D50"/>
  <c r="D49"/>
  <c r="F49" s="1"/>
  <c r="D48"/>
  <c r="D46"/>
  <c r="G46" s="1"/>
  <c r="D45"/>
  <c r="G45" s="1"/>
  <c r="D44"/>
  <c r="D43"/>
  <c r="D42"/>
  <c r="D41"/>
  <c r="D40"/>
  <c r="E56"/>
  <c r="C56"/>
  <c r="G55"/>
  <c r="G54"/>
  <c r="D54"/>
  <c r="G53"/>
  <c r="G52"/>
  <c r="F51"/>
  <c r="G51"/>
  <c r="G50"/>
  <c r="F50"/>
  <c r="G49"/>
  <c r="G48"/>
  <c r="G47"/>
  <c r="D47"/>
  <c r="F44"/>
  <c r="G44"/>
  <c r="G42"/>
  <c r="F42"/>
  <c r="G41"/>
  <c r="G40"/>
  <c r="H36"/>
  <c r="D35"/>
  <c r="G33"/>
  <c r="H33"/>
  <c r="H28"/>
  <c r="E28"/>
  <c r="H22"/>
  <c r="E22"/>
  <c r="H21"/>
  <c r="E21"/>
  <c r="H18"/>
  <c r="G18"/>
  <c r="G17"/>
  <c r="H17"/>
  <c r="H14"/>
  <c r="H13"/>
  <c r="E13"/>
  <c r="H12"/>
  <c r="G10"/>
  <c r="H10"/>
  <c r="E57" i="10"/>
  <c r="D57"/>
  <c r="D56"/>
  <c r="D55"/>
  <c r="D54"/>
  <c r="G54" s="1"/>
  <c r="D53"/>
  <c r="D52"/>
  <c r="D51"/>
  <c r="D50"/>
  <c r="D49"/>
  <c r="D48"/>
  <c r="D47"/>
  <c r="D46"/>
  <c r="D45"/>
  <c r="D44"/>
  <c r="D43"/>
  <c r="D42"/>
  <c r="D41"/>
  <c r="D40"/>
  <c r="E34"/>
  <c r="E33"/>
  <c r="G33" s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C64"/>
  <c r="C57"/>
  <c r="E56"/>
  <c r="G56" s="1"/>
  <c r="C56"/>
  <c r="G55"/>
  <c r="F53"/>
  <c r="G53"/>
  <c r="G52"/>
  <c r="F51"/>
  <c r="G51"/>
  <c r="G50"/>
  <c r="F49"/>
  <c r="G49"/>
  <c r="G48"/>
  <c r="G47"/>
  <c r="G46"/>
  <c r="G45"/>
  <c r="F44"/>
  <c r="G44"/>
  <c r="G43"/>
  <c r="F42"/>
  <c r="G42"/>
  <c r="G41"/>
  <c r="G40"/>
  <c r="G37"/>
  <c r="E37"/>
  <c r="H37" s="1"/>
  <c r="E36"/>
  <c r="H36" s="1"/>
  <c r="F35"/>
  <c r="D35"/>
  <c r="E35" s="1"/>
  <c r="H34"/>
  <c r="H33"/>
  <c r="H32"/>
  <c r="G31"/>
  <c r="H31"/>
  <c r="H30"/>
  <c r="G29"/>
  <c r="H29"/>
  <c r="H28"/>
  <c r="H27"/>
  <c r="H26"/>
  <c r="G25"/>
  <c r="H25"/>
  <c r="H24"/>
  <c r="G23"/>
  <c r="H23"/>
  <c r="H22"/>
  <c r="H21"/>
  <c r="H20"/>
  <c r="G19"/>
  <c r="H19"/>
  <c r="H18"/>
  <c r="G17"/>
  <c r="H17"/>
  <c r="H16"/>
  <c r="G15"/>
  <c r="H15"/>
  <c r="H14"/>
  <c r="H13"/>
  <c r="G12"/>
  <c r="H11"/>
  <c r="G10"/>
  <c r="H10"/>
  <c r="G9"/>
  <c r="C64" i="9"/>
  <c r="D56"/>
  <c r="D55"/>
  <c r="F55" s="1"/>
  <c r="D54"/>
  <c r="D53"/>
  <c r="F53" s="1"/>
  <c r="D52"/>
  <c r="D51"/>
  <c r="G51" s="1"/>
  <c r="D50"/>
  <c r="D49"/>
  <c r="F49" s="1"/>
  <c r="D48"/>
  <c r="D47"/>
  <c r="D46"/>
  <c r="D45"/>
  <c r="D44"/>
  <c r="D43"/>
  <c r="F43" s="1"/>
  <c r="D42"/>
  <c r="D41"/>
  <c r="D40"/>
  <c r="E34"/>
  <c r="E33"/>
  <c r="E32"/>
  <c r="E31"/>
  <c r="E30"/>
  <c r="E29"/>
  <c r="E28"/>
  <c r="E27"/>
  <c r="E26"/>
  <c r="E25"/>
  <c r="G25" s="1"/>
  <c r="E24"/>
  <c r="E23"/>
  <c r="E22"/>
  <c r="E21"/>
  <c r="E20"/>
  <c r="E19"/>
  <c r="E18"/>
  <c r="E17"/>
  <c r="E16"/>
  <c r="E15"/>
  <c r="E14"/>
  <c r="E13"/>
  <c r="E12"/>
  <c r="E11"/>
  <c r="E10"/>
  <c r="E9"/>
  <c r="C57"/>
  <c r="E56"/>
  <c r="E57" s="1"/>
  <c r="C56"/>
  <c r="G54"/>
  <c r="G53"/>
  <c r="F52"/>
  <c r="F51"/>
  <c r="F50"/>
  <c r="G49"/>
  <c r="F48"/>
  <c r="G47"/>
  <c r="G46"/>
  <c r="G45"/>
  <c r="F44"/>
  <c r="G44"/>
  <c r="F42"/>
  <c r="G42"/>
  <c r="G41"/>
  <c r="G37"/>
  <c r="E37"/>
  <c r="H37" s="1"/>
  <c r="E36"/>
  <c r="G36" s="1"/>
  <c r="F35"/>
  <c r="D35"/>
  <c r="E35" s="1"/>
  <c r="G34"/>
  <c r="G33"/>
  <c r="H33"/>
  <c r="G32"/>
  <c r="G31"/>
  <c r="H31"/>
  <c r="G30"/>
  <c r="G29"/>
  <c r="H29"/>
  <c r="H28"/>
  <c r="G27"/>
  <c r="H26"/>
  <c r="H25"/>
  <c r="G24"/>
  <c r="G23"/>
  <c r="H23"/>
  <c r="H22"/>
  <c r="H21"/>
  <c r="G20"/>
  <c r="G19"/>
  <c r="H19"/>
  <c r="G18"/>
  <c r="G17"/>
  <c r="H17"/>
  <c r="G16"/>
  <c r="G15"/>
  <c r="H15"/>
  <c r="H14"/>
  <c r="H13"/>
  <c r="G12"/>
  <c r="H11"/>
  <c r="G10"/>
  <c r="H10"/>
  <c r="G9"/>
  <c r="D55" i="8"/>
  <c r="D54"/>
  <c r="G54" s="1"/>
  <c r="D53"/>
  <c r="D52"/>
  <c r="D51"/>
  <c r="D50"/>
  <c r="D49"/>
  <c r="D48"/>
  <c r="D47"/>
  <c r="D46"/>
  <c r="D45"/>
  <c r="D44"/>
  <c r="D43"/>
  <c r="D42"/>
  <c r="D41"/>
  <c r="D40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C57"/>
  <c r="E56"/>
  <c r="E57" s="1"/>
  <c r="C56"/>
  <c r="F55"/>
  <c r="F53"/>
  <c r="G53"/>
  <c r="F52"/>
  <c r="F51"/>
  <c r="G51"/>
  <c r="F50"/>
  <c r="F49"/>
  <c r="G49"/>
  <c r="F48"/>
  <c r="G47"/>
  <c r="G46"/>
  <c r="G45"/>
  <c r="F44"/>
  <c r="G44"/>
  <c r="F43"/>
  <c r="F42"/>
  <c r="G42"/>
  <c r="G41"/>
  <c r="G37"/>
  <c r="H37"/>
  <c r="G36"/>
  <c r="F35"/>
  <c r="D35"/>
  <c r="E35" s="1"/>
  <c r="G34"/>
  <c r="G33"/>
  <c r="H33"/>
  <c r="G32"/>
  <c r="G31"/>
  <c r="H31"/>
  <c r="G30"/>
  <c r="G29"/>
  <c r="H29"/>
  <c r="H28"/>
  <c r="G27"/>
  <c r="H26"/>
  <c r="G25"/>
  <c r="H25"/>
  <c r="G24"/>
  <c r="G23"/>
  <c r="H23"/>
  <c r="H22"/>
  <c r="H21"/>
  <c r="G20"/>
  <c r="G19"/>
  <c r="H19"/>
  <c r="G18"/>
  <c r="G17"/>
  <c r="H17"/>
  <c r="G16"/>
  <c r="G15"/>
  <c r="H15"/>
  <c r="H14"/>
  <c r="H13"/>
  <c r="G12"/>
  <c r="H11"/>
  <c r="G10"/>
  <c r="H10"/>
  <c r="G9"/>
  <c r="G49" i="7"/>
  <c r="H37" i="11" l="1"/>
  <c r="H30"/>
  <c r="H16"/>
  <c r="G15"/>
  <c r="F35"/>
  <c r="G35" s="1"/>
  <c r="G9"/>
  <c r="H9"/>
  <c r="G29"/>
  <c r="H27"/>
  <c r="H24"/>
  <c r="H15"/>
  <c r="H34"/>
  <c r="G31"/>
  <c r="G23"/>
  <c r="H19"/>
  <c r="E57"/>
  <c r="F56"/>
  <c r="G43"/>
  <c r="C57"/>
  <c r="G56"/>
  <c r="G16"/>
  <c r="G20"/>
  <c r="G32"/>
  <c r="F40"/>
  <c r="F43"/>
  <c r="F48"/>
  <c r="F52"/>
  <c r="F55"/>
  <c r="D57"/>
  <c r="F56" i="10"/>
  <c r="G35"/>
  <c r="H9"/>
  <c r="H12"/>
  <c r="G16"/>
  <c r="G18"/>
  <c r="G20"/>
  <c r="G24"/>
  <c r="G27"/>
  <c r="G30"/>
  <c r="G32"/>
  <c r="G34"/>
  <c r="H35"/>
  <c r="G36"/>
  <c r="F40"/>
  <c r="F43"/>
  <c r="F48"/>
  <c r="F50"/>
  <c r="F52"/>
  <c r="F55"/>
  <c r="G57"/>
  <c r="H35" i="9"/>
  <c r="H9"/>
  <c r="H12"/>
  <c r="H16"/>
  <c r="H18"/>
  <c r="H20"/>
  <c r="H24"/>
  <c r="H27"/>
  <c r="H30"/>
  <c r="H32"/>
  <c r="H34"/>
  <c r="G35"/>
  <c r="H36"/>
  <c r="G40"/>
  <c r="G43"/>
  <c r="G48"/>
  <c r="G50"/>
  <c r="G52"/>
  <c r="G55"/>
  <c r="F56"/>
  <c r="F40"/>
  <c r="H35" i="8"/>
  <c r="H9"/>
  <c r="H24"/>
  <c r="H27"/>
  <c r="H30"/>
  <c r="H32"/>
  <c r="H34"/>
  <c r="G35"/>
  <c r="H36"/>
  <c r="G40"/>
  <c r="G43"/>
  <c r="G48"/>
  <c r="G50"/>
  <c r="G52"/>
  <c r="G55"/>
  <c r="D56"/>
  <c r="F56" s="1"/>
  <c r="H12"/>
  <c r="H16"/>
  <c r="H18"/>
  <c r="H20"/>
  <c r="F40"/>
  <c r="D41" i="7"/>
  <c r="G41" s="1"/>
  <c r="D42"/>
  <c r="D43"/>
  <c r="D44"/>
  <c r="D45"/>
  <c r="G45" s="1"/>
  <c r="D46"/>
  <c r="G46" s="1"/>
  <c r="D47"/>
  <c r="D48"/>
  <c r="D49"/>
  <c r="F49" s="1"/>
  <c r="D50"/>
  <c r="D51"/>
  <c r="D52"/>
  <c r="D53"/>
  <c r="G53" s="1"/>
  <c r="D54"/>
  <c r="G54" s="1"/>
  <c r="D55"/>
  <c r="D40"/>
  <c r="E10"/>
  <c r="E11"/>
  <c r="H11" s="1"/>
  <c r="E12"/>
  <c r="G12" s="1"/>
  <c r="E13"/>
  <c r="E14"/>
  <c r="E15"/>
  <c r="H15" s="1"/>
  <c r="E16"/>
  <c r="G16" s="1"/>
  <c r="E17"/>
  <c r="E18"/>
  <c r="E19"/>
  <c r="G19" s="1"/>
  <c r="E20"/>
  <c r="H20" s="1"/>
  <c r="E21"/>
  <c r="E22"/>
  <c r="E23"/>
  <c r="H23" s="1"/>
  <c r="E24"/>
  <c r="H24" s="1"/>
  <c r="E25"/>
  <c r="H25" s="1"/>
  <c r="E26"/>
  <c r="E27"/>
  <c r="H27" s="1"/>
  <c r="E28"/>
  <c r="H28" s="1"/>
  <c r="E29"/>
  <c r="E30"/>
  <c r="E31"/>
  <c r="H31" s="1"/>
  <c r="E32"/>
  <c r="E33"/>
  <c r="H33" s="1"/>
  <c r="E34"/>
  <c r="E35"/>
  <c r="E36"/>
  <c r="E37"/>
  <c r="G37" s="1"/>
  <c r="E9"/>
  <c r="E57"/>
  <c r="E56"/>
  <c r="C56"/>
  <c r="C57" s="1"/>
  <c r="G55"/>
  <c r="F55"/>
  <c r="G52"/>
  <c r="F52"/>
  <c r="G51"/>
  <c r="F51"/>
  <c r="F50"/>
  <c r="G50"/>
  <c r="G48"/>
  <c r="F48"/>
  <c r="G47"/>
  <c r="G44"/>
  <c r="G43"/>
  <c r="F43"/>
  <c r="G42"/>
  <c r="F42"/>
  <c r="G40"/>
  <c r="F40"/>
  <c r="H37"/>
  <c r="G36"/>
  <c r="H36"/>
  <c r="F35"/>
  <c r="D35"/>
  <c r="G34"/>
  <c r="H34"/>
  <c r="H32"/>
  <c r="G32"/>
  <c r="G30"/>
  <c r="H30"/>
  <c r="H29"/>
  <c r="G27"/>
  <c r="H26"/>
  <c r="G25"/>
  <c r="G24"/>
  <c r="H22"/>
  <c r="H21"/>
  <c r="H19"/>
  <c r="G18"/>
  <c r="H18"/>
  <c r="H17"/>
  <c r="G15"/>
  <c r="H14"/>
  <c r="H13"/>
  <c r="H12"/>
  <c r="H10"/>
  <c r="G10"/>
  <c r="G9"/>
  <c r="H9"/>
  <c r="G31" i="6"/>
  <c r="G49"/>
  <c r="F49"/>
  <c r="D41"/>
  <c r="D42"/>
  <c r="G42" s="1"/>
  <c r="D43"/>
  <c r="D44"/>
  <c r="D45"/>
  <c r="G45" s="1"/>
  <c r="D46"/>
  <c r="D47"/>
  <c r="D48"/>
  <c r="D49"/>
  <c r="D50"/>
  <c r="D51"/>
  <c r="D52"/>
  <c r="G52" s="1"/>
  <c r="D53"/>
  <c r="G53" s="1"/>
  <c r="D54"/>
  <c r="G54" s="1"/>
  <c r="D55"/>
  <c r="D40"/>
  <c r="E10"/>
  <c r="H10" s="1"/>
  <c r="E11"/>
  <c r="E12"/>
  <c r="E13"/>
  <c r="H13" s="1"/>
  <c r="E14"/>
  <c r="H14" s="1"/>
  <c r="E15"/>
  <c r="E16"/>
  <c r="E17"/>
  <c r="E18"/>
  <c r="G18" s="1"/>
  <c r="E19"/>
  <c r="E20"/>
  <c r="E21"/>
  <c r="E22"/>
  <c r="E23"/>
  <c r="E24"/>
  <c r="E25"/>
  <c r="G25" s="1"/>
  <c r="E26"/>
  <c r="H26" s="1"/>
  <c r="E27"/>
  <c r="E28"/>
  <c r="E29"/>
  <c r="G29" s="1"/>
  <c r="E30"/>
  <c r="H30" s="1"/>
  <c r="E31"/>
  <c r="E32"/>
  <c r="E33"/>
  <c r="H33" s="1"/>
  <c r="E34"/>
  <c r="H34" s="1"/>
  <c r="E35"/>
  <c r="E36"/>
  <c r="E37"/>
  <c r="H37" s="1"/>
  <c r="E9"/>
  <c r="C57"/>
  <c r="E56"/>
  <c r="E57" s="1"/>
  <c r="C56"/>
  <c r="F55"/>
  <c r="G55"/>
  <c r="F53"/>
  <c r="F52"/>
  <c r="F51"/>
  <c r="G50"/>
  <c r="F50"/>
  <c r="F48"/>
  <c r="G47"/>
  <c r="G46"/>
  <c r="F44"/>
  <c r="G44"/>
  <c r="F43"/>
  <c r="F42"/>
  <c r="G41"/>
  <c r="F40"/>
  <c r="G37"/>
  <c r="H36"/>
  <c r="G36"/>
  <c r="F35"/>
  <c r="H35" s="1"/>
  <c r="D35"/>
  <c r="G34"/>
  <c r="G32"/>
  <c r="H31"/>
  <c r="G30"/>
  <c r="H28"/>
  <c r="G27"/>
  <c r="H27"/>
  <c r="G24"/>
  <c r="H24"/>
  <c r="G23"/>
  <c r="H22"/>
  <c r="H21"/>
  <c r="H20"/>
  <c r="G20"/>
  <c r="H19"/>
  <c r="G19"/>
  <c r="H18"/>
  <c r="G17"/>
  <c r="H16"/>
  <c r="G16"/>
  <c r="H15"/>
  <c r="G15"/>
  <c r="G12"/>
  <c r="H12"/>
  <c r="H11"/>
  <c r="G10"/>
  <c r="G9"/>
  <c r="H9"/>
  <c r="F55" i="5"/>
  <c r="F53"/>
  <c r="D41"/>
  <c r="D42"/>
  <c r="G42" s="1"/>
  <c r="D43"/>
  <c r="G43" s="1"/>
  <c r="D44"/>
  <c r="D45"/>
  <c r="D46"/>
  <c r="G46" s="1"/>
  <c r="D47"/>
  <c r="D48"/>
  <c r="D49"/>
  <c r="D50"/>
  <c r="F50" s="1"/>
  <c r="D51"/>
  <c r="D52"/>
  <c r="G52" s="1"/>
  <c r="D53"/>
  <c r="D54"/>
  <c r="D55"/>
  <c r="G55" s="1"/>
  <c r="D40"/>
  <c r="E10"/>
  <c r="G10" s="1"/>
  <c r="E11"/>
  <c r="H11" s="1"/>
  <c r="E12"/>
  <c r="E13"/>
  <c r="E14"/>
  <c r="H14" s="1"/>
  <c r="E15"/>
  <c r="G15" s="1"/>
  <c r="E16"/>
  <c r="E17"/>
  <c r="H17" s="1"/>
  <c r="E18"/>
  <c r="H18" s="1"/>
  <c r="E19"/>
  <c r="G19" s="1"/>
  <c r="E20"/>
  <c r="E21"/>
  <c r="E22"/>
  <c r="H22" s="1"/>
  <c r="E23"/>
  <c r="E24"/>
  <c r="E25"/>
  <c r="G25" s="1"/>
  <c r="E26"/>
  <c r="E27"/>
  <c r="H27" s="1"/>
  <c r="E28"/>
  <c r="E29"/>
  <c r="E30"/>
  <c r="H30" s="1"/>
  <c r="E31"/>
  <c r="E32"/>
  <c r="E33"/>
  <c r="G33" s="1"/>
  <c r="E34"/>
  <c r="G34" s="1"/>
  <c r="E35"/>
  <c r="E36"/>
  <c r="E37"/>
  <c r="E9"/>
  <c r="E57"/>
  <c r="E56"/>
  <c r="C56"/>
  <c r="C57" s="1"/>
  <c r="G54"/>
  <c r="G53"/>
  <c r="F52"/>
  <c r="G51"/>
  <c r="G49"/>
  <c r="G48"/>
  <c r="G47"/>
  <c r="G45"/>
  <c r="F44"/>
  <c r="G44"/>
  <c r="F42"/>
  <c r="G41"/>
  <c r="H37"/>
  <c r="G37"/>
  <c r="H36"/>
  <c r="G36"/>
  <c r="F35"/>
  <c r="G35" s="1"/>
  <c r="D35"/>
  <c r="H34"/>
  <c r="H33"/>
  <c r="H32"/>
  <c r="H31"/>
  <c r="H29"/>
  <c r="H28"/>
  <c r="H26"/>
  <c r="H25"/>
  <c r="G24"/>
  <c r="H24"/>
  <c r="H23"/>
  <c r="H21"/>
  <c r="H20"/>
  <c r="G20"/>
  <c r="G18"/>
  <c r="H16"/>
  <c r="G16"/>
  <c r="H15"/>
  <c r="H13"/>
  <c r="G12"/>
  <c r="H12"/>
  <c r="H10"/>
  <c r="G9"/>
  <c r="H9"/>
  <c r="H32" i="4"/>
  <c r="G32"/>
  <c r="E32"/>
  <c r="D41"/>
  <c r="D42"/>
  <c r="G42" s="1"/>
  <c r="D43"/>
  <c r="F43" s="1"/>
  <c r="D44"/>
  <c r="D45"/>
  <c r="D46"/>
  <c r="G46" s="1"/>
  <c r="D47"/>
  <c r="D48"/>
  <c r="F48" s="1"/>
  <c r="D49"/>
  <c r="D50"/>
  <c r="F50" s="1"/>
  <c r="D51"/>
  <c r="F51" s="1"/>
  <c r="D52"/>
  <c r="D53"/>
  <c r="D54"/>
  <c r="G54" s="1"/>
  <c r="D55"/>
  <c r="G55" s="1"/>
  <c r="D40"/>
  <c r="F40" s="1"/>
  <c r="E10"/>
  <c r="H10" s="1"/>
  <c r="E11"/>
  <c r="E12"/>
  <c r="E13"/>
  <c r="E14"/>
  <c r="H14" s="1"/>
  <c r="E15"/>
  <c r="E16"/>
  <c r="E17"/>
  <c r="E18"/>
  <c r="G18" s="1"/>
  <c r="E19"/>
  <c r="H19" s="1"/>
  <c r="E20"/>
  <c r="E21"/>
  <c r="H21" s="1"/>
  <c r="E22"/>
  <c r="H22" s="1"/>
  <c r="E23"/>
  <c r="E24"/>
  <c r="E25"/>
  <c r="E26"/>
  <c r="H26" s="1"/>
  <c r="E27"/>
  <c r="G27" s="1"/>
  <c r="E28"/>
  <c r="E29"/>
  <c r="E30"/>
  <c r="G30" s="1"/>
  <c r="E31"/>
  <c r="E33"/>
  <c r="H33" s="1"/>
  <c r="E34"/>
  <c r="G34" s="1"/>
  <c r="E36"/>
  <c r="G36" s="1"/>
  <c r="E37"/>
  <c r="E9"/>
  <c r="G9" s="1"/>
  <c r="C57"/>
  <c r="E56"/>
  <c r="E57" s="1"/>
  <c r="C56"/>
  <c r="G53"/>
  <c r="G52"/>
  <c r="F52"/>
  <c r="G51"/>
  <c r="G49"/>
  <c r="G48"/>
  <c r="G47"/>
  <c r="G44"/>
  <c r="F44"/>
  <c r="F42"/>
  <c r="G37"/>
  <c r="H37"/>
  <c r="F35"/>
  <c r="D35"/>
  <c r="E35" s="1"/>
  <c r="G33"/>
  <c r="H31"/>
  <c r="H29"/>
  <c r="G29"/>
  <c r="H28"/>
  <c r="G25"/>
  <c r="H25"/>
  <c r="G24"/>
  <c r="H23"/>
  <c r="G23"/>
  <c r="H20"/>
  <c r="G20"/>
  <c r="G19"/>
  <c r="H17"/>
  <c r="G17"/>
  <c r="H16"/>
  <c r="G16"/>
  <c r="G15"/>
  <c r="H15"/>
  <c r="H13"/>
  <c r="G12"/>
  <c r="H11"/>
  <c r="D40" i="3"/>
  <c r="D41"/>
  <c r="D42"/>
  <c r="G42" s="1"/>
  <c r="D43"/>
  <c r="D44"/>
  <c r="D45"/>
  <c r="G45" s="1"/>
  <c r="D46"/>
  <c r="D47"/>
  <c r="G47" s="1"/>
  <c r="D48"/>
  <c r="D49"/>
  <c r="F49" s="1"/>
  <c r="D50"/>
  <c r="G50" s="1"/>
  <c r="D51"/>
  <c r="D52"/>
  <c r="D53"/>
  <c r="G53" s="1"/>
  <c r="D54"/>
  <c r="G54" s="1"/>
  <c r="D39"/>
  <c r="E10"/>
  <c r="E11"/>
  <c r="H11" s="1"/>
  <c r="E12"/>
  <c r="G12" s="1"/>
  <c r="E13"/>
  <c r="E14"/>
  <c r="E15"/>
  <c r="H15" s="1"/>
  <c r="E16"/>
  <c r="E17"/>
  <c r="G17" s="1"/>
  <c r="E18"/>
  <c r="E19"/>
  <c r="H19" s="1"/>
  <c r="E20"/>
  <c r="H20" s="1"/>
  <c r="E21"/>
  <c r="E22"/>
  <c r="E23"/>
  <c r="G23" s="1"/>
  <c r="E24"/>
  <c r="H24" s="1"/>
  <c r="E25"/>
  <c r="E26"/>
  <c r="E27"/>
  <c r="H27" s="1"/>
  <c r="E28"/>
  <c r="H28" s="1"/>
  <c r="E29"/>
  <c r="E30"/>
  <c r="E31"/>
  <c r="H31" s="1"/>
  <c r="E32"/>
  <c r="H32" s="1"/>
  <c r="E33"/>
  <c r="E34"/>
  <c r="E35"/>
  <c r="G35" s="1"/>
  <c r="E36"/>
  <c r="E9"/>
  <c r="G9" s="1"/>
  <c r="E56"/>
  <c r="E55"/>
  <c r="C55"/>
  <c r="C56" s="1"/>
  <c r="G52"/>
  <c r="F51"/>
  <c r="G51"/>
  <c r="G49"/>
  <c r="G48"/>
  <c r="G46"/>
  <c r="G44"/>
  <c r="F44"/>
  <c r="G43"/>
  <c r="F43"/>
  <c r="G41"/>
  <c r="G40"/>
  <c r="F39"/>
  <c r="H36"/>
  <c r="F34"/>
  <c r="D34"/>
  <c r="H33"/>
  <c r="G33"/>
  <c r="G32"/>
  <c r="H30"/>
  <c r="G30"/>
  <c r="H29"/>
  <c r="G29"/>
  <c r="G27"/>
  <c r="H26"/>
  <c r="H25"/>
  <c r="G24"/>
  <c r="H22"/>
  <c r="H21"/>
  <c r="G20"/>
  <c r="H18"/>
  <c r="G18"/>
  <c r="H17"/>
  <c r="G16"/>
  <c r="H16"/>
  <c r="H14"/>
  <c r="H13"/>
  <c r="H12"/>
  <c r="H10"/>
  <c r="D40" i="2"/>
  <c r="D41"/>
  <c r="D42"/>
  <c r="G42" s="1"/>
  <c r="D43"/>
  <c r="D44"/>
  <c r="D45"/>
  <c r="G45" s="1"/>
  <c r="D46"/>
  <c r="D47"/>
  <c r="G47" s="1"/>
  <c r="D48"/>
  <c r="D49"/>
  <c r="F49" s="1"/>
  <c r="D50"/>
  <c r="G50" s="1"/>
  <c r="D51"/>
  <c r="D52"/>
  <c r="D53"/>
  <c r="G53" s="1"/>
  <c r="D54"/>
  <c r="G54" s="1"/>
  <c r="D39"/>
  <c r="E10"/>
  <c r="H10" s="1"/>
  <c r="E11"/>
  <c r="E12"/>
  <c r="E13"/>
  <c r="H13" s="1"/>
  <c r="E14"/>
  <c r="E15"/>
  <c r="E16"/>
  <c r="E17"/>
  <c r="E18"/>
  <c r="G18" s="1"/>
  <c r="E19"/>
  <c r="E20"/>
  <c r="E21"/>
  <c r="H21" s="1"/>
  <c r="E22"/>
  <c r="E23"/>
  <c r="H23" s="1"/>
  <c r="E24"/>
  <c r="E25"/>
  <c r="E26"/>
  <c r="H26" s="1"/>
  <c r="E27"/>
  <c r="E28"/>
  <c r="E29"/>
  <c r="G29" s="1"/>
  <c r="E30"/>
  <c r="E31"/>
  <c r="H31" s="1"/>
  <c r="E32"/>
  <c r="E33"/>
  <c r="H33" s="1"/>
  <c r="E34"/>
  <c r="E35"/>
  <c r="H35" s="1"/>
  <c r="E36"/>
  <c r="E9"/>
  <c r="G9" s="1"/>
  <c r="E55"/>
  <c r="E56" s="1"/>
  <c r="C55"/>
  <c r="C56" s="1"/>
  <c r="G52"/>
  <c r="F51"/>
  <c r="G51"/>
  <c r="G49"/>
  <c r="G48"/>
  <c r="G46"/>
  <c r="G44"/>
  <c r="F44"/>
  <c r="G43"/>
  <c r="F43"/>
  <c r="F41"/>
  <c r="G40"/>
  <c r="F39"/>
  <c r="H36"/>
  <c r="G35"/>
  <c r="F34"/>
  <c r="D34"/>
  <c r="G33"/>
  <c r="H32"/>
  <c r="G32"/>
  <c r="H30"/>
  <c r="G30"/>
  <c r="H28"/>
  <c r="H27"/>
  <c r="G27"/>
  <c r="H25"/>
  <c r="H24"/>
  <c r="G24"/>
  <c r="G23"/>
  <c r="H22"/>
  <c r="G20"/>
  <c r="H20"/>
  <c r="H19"/>
  <c r="H17"/>
  <c r="G17"/>
  <c r="G16"/>
  <c r="H16"/>
  <c r="G15"/>
  <c r="H14"/>
  <c r="H12"/>
  <c r="G12"/>
  <c r="H11"/>
  <c r="E18" i="1"/>
  <c r="H18" s="1"/>
  <c r="E10"/>
  <c r="G10" s="1"/>
  <c r="E11"/>
  <c r="H11" s="1"/>
  <c r="E12"/>
  <c r="E13"/>
  <c r="H13" s="1"/>
  <c r="E14"/>
  <c r="E15"/>
  <c r="G15" s="1"/>
  <c r="E16"/>
  <c r="G16" s="1"/>
  <c r="E17"/>
  <c r="E19"/>
  <c r="G19" s="1"/>
  <c r="E20"/>
  <c r="G20" s="1"/>
  <c r="E21"/>
  <c r="H21" s="1"/>
  <c r="E22"/>
  <c r="E23"/>
  <c r="H23" s="1"/>
  <c r="E24"/>
  <c r="G24" s="1"/>
  <c r="E25"/>
  <c r="E26"/>
  <c r="H26" s="1"/>
  <c r="E27"/>
  <c r="E28"/>
  <c r="E29"/>
  <c r="H29" s="1"/>
  <c r="E30"/>
  <c r="G30" s="1"/>
  <c r="E31"/>
  <c r="H31" s="1"/>
  <c r="E32"/>
  <c r="H32" s="1"/>
  <c r="E33"/>
  <c r="G33" s="1"/>
  <c r="E35"/>
  <c r="E36"/>
  <c r="H36" s="1"/>
  <c r="E9"/>
  <c r="G9" s="1"/>
  <c r="D40"/>
  <c r="G40" s="1"/>
  <c r="D41"/>
  <c r="D42"/>
  <c r="D43"/>
  <c r="G43" s="1"/>
  <c r="D44"/>
  <c r="D45"/>
  <c r="D46"/>
  <c r="D47"/>
  <c r="F47" s="1"/>
  <c r="D48"/>
  <c r="D49"/>
  <c r="D50"/>
  <c r="D51"/>
  <c r="F51" s="1"/>
  <c r="D52"/>
  <c r="D53"/>
  <c r="D54"/>
  <c r="D39"/>
  <c r="G53"/>
  <c r="E55"/>
  <c r="E56" s="1"/>
  <c r="C55"/>
  <c r="C56" s="1"/>
  <c r="G54"/>
  <c r="G52"/>
  <c r="F50"/>
  <c r="F49"/>
  <c r="G48"/>
  <c r="G46"/>
  <c r="G45"/>
  <c r="F44"/>
  <c r="F42"/>
  <c r="F41"/>
  <c r="G35"/>
  <c r="H35"/>
  <c r="F34"/>
  <c r="D34"/>
  <c r="E34" s="1"/>
  <c r="H33"/>
  <c r="H28"/>
  <c r="H27"/>
  <c r="G27"/>
  <c r="H25"/>
  <c r="G25"/>
  <c r="H22"/>
  <c r="H17"/>
  <c r="G17"/>
  <c r="H16"/>
  <c r="H14"/>
  <c r="G12"/>
  <c r="H35" i="11" l="1"/>
  <c r="G57"/>
  <c r="F57"/>
  <c r="F57" i="10"/>
  <c r="D57" i="9"/>
  <c r="G56"/>
  <c r="D57" i="8"/>
  <c r="G56"/>
  <c r="H35" i="7"/>
  <c r="D56"/>
  <c r="F56" s="1"/>
  <c r="H16"/>
  <c r="G20"/>
  <c r="G31"/>
  <c r="G35"/>
  <c r="G56"/>
  <c r="G17"/>
  <c r="G23"/>
  <c r="G29"/>
  <c r="G33"/>
  <c r="F44"/>
  <c r="F53"/>
  <c r="G35" i="6"/>
  <c r="H25"/>
  <c r="G33"/>
  <c r="D56"/>
  <c r="D57" s="1"/>
  <c r="H17"/>
  <c r="H23"/>
  <c r="H29"/>
  <c r="H32"/>
  <c r="G40"/>
  <c r="G43"/>
  <c r="G48"/>
  <c r="G51"/>
  <c r="H35" i="5"/>
  <c r="G50"/>
  <c r="H19"/>
  <c r="G27"/>
  <c r="G30"/>
  <c r="G17"/>
  <c r="G23"/>
  <c r="G29"/>
  <c r="G32"/>
  <c r="F40"/>
  <c r="F43"/>
  <c r="F48"/>
  <c r="F51"/>
  <c r="D56"/>
  <c r="D57" s="1"/>
  <c r="F57" s="1"/>
  <c r="G40"/>
  <c r="H35" i="4"/>
  <c r="G43"/>
  <c r="G40"/>
  <c r="G10"/>
  <c r="G35"/>
  <c r="F57"/>
  <c r="D57"/>
  <c r="G57" s="1"/>
  <c r="H9"/>
  <c r="H12"/>
  <c r="H18"/>
  <c r="H24"/>
  <c r="H27"/>
  <c r="H30"/>
  <c r="H34"/>
  <c r="H36"/>
  <c r="G41"/>
  <c r="G45"/>
  <c r="G50"/>
  <c r="F56"/>
  <c r="D56"/>
  <c r="G56" s="1"/>
  <c r="F42" i="3"/>
  <c r="H23"/>
  <c r="H35"/>
  <c r="H9"/>
  <c r="H34"/>
  <c r="G34"/>
  <c r="G10"/>
  <c r="G15"/>
  <c r="G19"/>
  <c r="G25"/>
  <c r="G36"/>
  <c r="G39"/>
  <c r="F41"/>
  <c r="F47"/>
  <c r="F50"/>
  <c r="D55"/>
  <c r="F42" i="2"/>
  <c r="H18"/>
  <c r="H29"/>
  <c r="H9"/>
  <c r="H34"/>
  <c r="G34"/>
  <c r="H15"/>
  <c r="G41"/>
  <c r="G10"/>
  <c r="G19"/>
  <c r="G25"/>
  <c r="G36"/>
  <c r="G39"/>
  <c r="F47"/>
  <c r="F50"/>
  <c r="D55"/>
  <c r="G36" i="1"/>
  <c r="G23"/>
  <c r="G18"/>
  <c r="G29"/>
  <c r="F43"/>
  <c r="G49"/>
  <c r="G47"/>
  <c r="G41"/>
  <c r="H12"/>
  <c r="H24"/>
  <c r="H30"/>
  <c r="G44"/>
  <c r="H9"/>
  <c r="H19"/>
  <c r="G32"/>
  <c r="G50"/>
  <c r="H34"/>
  <c r="G34"/>
  <c r="D55"/>
  <c r="G55" s="1"/>
  <c r="H10"/>
  <c r="H15"/>
  <c r="H20"/>
  <c r="G39"/>
  <c r="G42"/>
  <c r="G51"/>
  <c r="F39"/>
  <c r="F57" i="9" l="1"/>
  <c r="G57"/>
  <c r="F57" i="8"/>
  <c r="G57"/>
  <c r="D57" i="7"/>
  <c r="G57" i="6"/>
  <c r="F57"/>
  <c r="G56"/>
  <c r="F56"/>
  <c r="F56" i="5"/>
  <c r="G56"/>
  <c r="G57"/>
  <c r="F55" i="3"/>
  <c r="G55"/>
  <c r="D56"/>
  <c r="F55" i="2"/>
  <c r="G55"/>
  <c r="D56"/>
  <c r="D56" i="1"/>
  <c r="F55"/>
  <c r="F57" i="7" l="1"/>
  <c r="G57"/>
  <c r="F56" i="3"/>
  <c r="G56"/>
  <c r="F56" i="2"/>
  <c r="G56"/>
  <c r="F56" i="1"/>
  <c r="G56"/>
</calcChain>
</file>

<file path=xl/sharedStrings.xml><?xml version="1.0" encoding="utf-8"?>
<sst xmlns="http://schemas.openxmlformats.org/spreadsheetml/2006/main" count="889" uniqueCount="104">
  <si>
    <t xml:space="preserve">                      И с п о л н е н и е </t>
  </si>
  <si>
    <r>
      <t>бюджета Администрация сельского поселения Михайловский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</si>
  <si>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</si>
  <si>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</si>
  <si>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</si>
  <si>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</si>
  <si>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</si>
  <si>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</si>
  <si>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</si>
  <si>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</si>
  <si>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</si>
  <si>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</si>
  <si>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</si>
  <si>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</si>
  <si>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</si>
  <si>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</si>
  <si>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</si>
  <si>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газ</t>
  </si>
  <si>
    <t>223.5</t>
  </si>
  <si>
    <t>коммун.усл ээнерг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</si>
  <si>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</si>
  <si>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</si>
  <si>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</si>
  <si>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</si>
  <si>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</si>
  <si>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</si>
  <si>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</si>
  <si>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</si>
  <si>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</si>
  <si>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</si>
  <si>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</si>
  <si>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</si>
  <si>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</si>
  <si>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</si>
  <si>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</si>
  <si>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</si>
  <si>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</si>
  <si>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</si>
  <si>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</si>
  <si>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</si>
  <si>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</si>
  <si>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</si>
  <si>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</si>
  <si>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</si>
  <si>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</si>
  <si>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</si>
  <si>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</si>
  <si>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</si>
  <si>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</si>
  <si>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</si>
  <si>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</si>
  <si>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</si>
  <si>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</si>
  <si>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</si>
  <si>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</si>
  <si>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</si>
  <si>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</si>
  <si>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</si>
  <si>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</si>
  <si>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</si>
  <si>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</si>
  <si>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</si>
  <si>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</si>
  <si>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</si>
  <si>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</si>
  <si>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</si>
  <si>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</si>
  <si>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</si>
  <si>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</si>
  <si>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</si>
  <si>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</si>
  <si>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 </t>
  </si>
  <si>
    <t>утвер.на 2020г.</t>
  </si>
  <si>
    <t>Аренда земли</t>
  </si>
  <si>
    <t>Дох.от реализ имущ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</si>
  <si>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</si>
  <si>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</si>
  <si>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</si>
  <si>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</si>
  <si>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</si>
  <si>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</si>
  <si>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</si>
  <si>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>0502</t>
  </si>
  <si>
    <t>Коммунальное хозяйство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</si>
  <si>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</si>
  <si>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</si>
  <si>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</si>
  <si>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</si>
  <si>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</si>
  <si>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</si>
  <si>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</si>
  <si>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</si>
  <si>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</si>
  <si>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</si>
  <si>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</si>
  <si>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по состоянию на 01  сентября 2020 года.</t>
  </si>
  <si>
    <t xml:space="preserve">утверж за  8  мес </t>
  </si>
  <si>
    <t>по состоянию на 01 октября 2020 года.</t>
  </si>
  <si>
    <t xml:space="preserve">утверж за  9  мес </t>
  </si>
  <si>
    <t>по состоянию на 01 ноября 2020 года.</t>
  </si>
  <si>
    <t xml:space="preserve">утверж за  10  мес </t>
  </si>
  <si>
    <t>по состоянию на 01  января  2021 года.</t>
  </si>
  <si>
    <t xml:space="preserve">утверж за  12  мес </t>
  </si>
  <si>
    <t>1403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</si>
</sst>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opLeftCell="A19" workbookViewId="0">
      <selection activeCell="F37" sqref="F37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68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3" t="s">
        <v>4</v>
      </c>
      <c r="D8" s="4" t="s">
        <v>69</v>
      </c>
      <c r="E8" s="4" t="s">
        <v>70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SUM(D9/12*1)</f>
        <v>79933.333333333328</v>
      </c>
      <c r="F9" s="9">
        <v>72577</v>
      </c>
      <c r="G9" s="10">
        <f>F9/E9*100</f>
        <v>90.796914095079245</v>
      </c>
      <c r="H9" s="11">
        <f t="shared" ref="H9:H36" si="0">E9-F9</f>
        <v>7356.3333333333285</v>
      </c>
    </row>
    <row r="10" spans="1:14">
      <c r="A10" s="12" t="s">
        <v>8</v>
      </c>
      <c r="B10" s="13"/>
      <c r="C10" s="8">
        <v>213</v>
      </c>
      <c r="D10" s="9">
        <v>289900</v>
      </c>
      <c r="E10" s="9">
        <f t="shared" ref="E10:E36" si="1">SUM(D10/12*1)</f>
        <v>24158.333333333332</v>
      </c>
      <c r="F10" s="9">
        <v>21973</v>
      </c>
      <c r="G10" s="10">
        <f>F10/E10*100</f>
        <v>90.954122111072792</v>
      </c>
      <c r="H10" s="11">
        <f t="shared" si="0"/>
        <v>2185.3333333333321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3800</v>
      </c>
      <c r="F12" s="17">
        <v>0</v>
      </c>
      <c r="G12" s="10">
        <f>F12/E12*100</f>
        <v>0</v>
      </c>
      <c r="H12" s="11">
        <f t="shared" si="0"/>
        <v>3800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233.33333333333334</v>
      </c>
      <c r="F14" s="9"/>
      <c r="G14" s="20"/>
      <c r="H14" s="11">
        <f>E14-F14</f>
        <v>233.33333333333334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>
      <c r="A16" s="29" t="s">
        <v>17</v>
      </c>
      <c r="B16" s="30"/>
      <c r="C16" s="19" t="s">
        <v>18</v>
      </c>
      <c r="D16" s="9">
        <v>59400</v>
      </c>
      <c r="E16" s="9">
        <f t="shared" si="1"/>
        <v>4950</v>
      </c>
      <c r="F16" s="9">
        <v>0</v>
      </c>
      <c r="G16" s="10">
        <f t="shared" si="2"/>
        <v>0</v>
      </c>
      <c r="H16" s="11">
        <f>E16-F16</f>
        <v>4950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583.33333333333337</v>
      </c>
      <c r="F17" s="9">
        <v>0</v>
      </c>
      <c r="G17" s="10">
        <f t="shared" si="2"/>
        <v>0</v>
      </c>
      <c r="H17" s="11">
        <f>E17-F17</f>
        <v>583.33333333333337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83.333333333333329</v>
      </c>
      <c r="F18" s="9">
        <v>0</v>
      </c>
      <c r="G18" s="10">
        <f t="shared" si="2"/>
        <v>0</v>
      </c>
      <c r="H18" s="11">
        <f>E18-F18</f>
        <v>83.333333333333329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2500</v>
      </c>
      <c r="F19" s="24">
        <v>0</v>
      </c>
      <c r="G19" s="10">
        <f t="shared" si="2"/>
        <v>0</v>
      </c>
      <c r="H19" s="11">
        <f>E19-F19</f>
        <v>2500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3658.3333333333335</v>
      </c>
      <c r="F20" s="24">
        <v>0</v>
      </c>
      <c r="G20" s="10">
        <f t="shared" si="2"/>
        <v>0</v>
      </c>
      <c r="H20" s="11">
        <f t="shared" si="0"/>
        <v>3658.3333333333335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583.33333333333337</v>
      </c>
      <c r="F21" s="9"/>
      <c r="G21" s="10"/>
      <c r="H21" s="11">
        <f t="shared" si="0"/>
        <v>583.33333333333337</v>
      </c>
    </row>
    <row r="22" spans="1:8">
      <c r="A22" s="12" t="s">
        <v>24</v>
      </c>
      <c r="B22" s="13"/>
      <c r="C22" s="25">
        <v>312</v>
      </c>
      <c r="D22" s="9">
        <v>30000</v>
      </c>
      <c r="E22" s="9">
        <f t="shared" si="1"/>
        <v>2500</v>
      </c>
      <c r="F22" s="26"/>
      <c r="G22" s="10"/>
      <c r="H22" s="11">
        <f t="shared" si="0"/>
        <v>2500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10166.666666666666</v>
      </c>
      <c r="F23" s="26">
        <v>0</v>
      </c>
      <c r="G23" s="10">
        <f>SUM(F23/E23*100)</f>
        <v>0</v>
      </c>
      <c r="H23" s="11">
        <f t="shared" si="0"/>
        <v>10166.666666666666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3341.6666666666665</v>
      </c>
      <c r="F24" s="26"/>
      <c r="G24" s="10">
        <f>F24/E24*100</f>
        <v>0</v>
      </c>
      <c r="H24" s="11">
        <f t="shared" si="0"/>
        <v>3341.6666666666665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808.33333333333337</v>
      </c>
      <c r="F25" s="26">
        <v>3539</v>
      </c>
      <c r="G25" s="10">
        <f>SUM(F25/E25*100)</f>
        <v>437.81443298969072</v>
      </c>
      <c r="H25" s="11">
        <f>E25-F25</f>
        <v>-2730.6666666666665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325</v>
      </c>
      <c r="F26" s="28"/>
      <c r="G26" s="10"/>
      <c r="H26" s="11">
        <f>E26-F26</f>
        <v>325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7825</v>
      </c>
      <c r="F27" s="28">
        <v>0</v>
      </c>
      <c r="G27" s="10">
        <f>F27/E27*100</f>
        <v>0</v>
      </c>
      <c r="H27" s="11">
        <f t="shared" si="0"/>
        <v>7825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2" t="s">
        <v>35</v>
      </c>
      <c r="B29" s="13"/>
      <c r="C29" s="31" t="s">
        <v>36</v>
      </c>
      <c r="D29" s="9">
        <v>5000</v>
      </c>
      <c r="E29" s="9">
        <f t="shared" si="1"/>
        <v>416.66666666666669</v>
      </c>
      <c r="F29" s="9"/>
      <c r="G29" s="10">
        <f>SUM(F29/E29*100)</f>
        <v>0</v>
      </c>
      <c r="H29" s="11">
        <f>E29-F29</f>
        <v>416.66666666666669</v>
      </c>
    </row>
    <row r="30" spans="1:8">
      <c r="A30" s="12" t="s">
        <v>37</v>
      </c>
      <c r="B30" s="13"/>
      <c r="C30" s="31" t="s">
        <v>38</v>
      </c>
      <c r="D30" s="9">
        <v>200000</v>
      </c>
      <c r="E30" s="9">
        <f t="shared" si="1"/>
        <v>16666.666666666668</v>
      </c>
      <c r="F30" s="9">
        <v>0</v>
      </c>
      <c r="G30" s="10">
        <f>SUM(F30/E30*100)</f>
        <v>0</v>
      </c>
      <c r="H30" s="11">
        <f>E30-F30</f>
        <v>16666.666666666668</v>
      </c>
    </row>
    <row r="31" spans="1:8">
      <c r="A31" s="12" t="s">
        <v>35</v>
      </c>
      <c r="B31" s="13"/>
      <c r="C31" s="31" t="s">
        <v>39</v>
      </c>
      <c r="D31" s="9">
        <v>34000</v>
      </c>
      <c r="E31" s="9">
        <f t="shared" si="1"/>
        <v>2833.3333333333335</v>
      </c>
      <c r="F31" s="9"/>
      <c r="G31" s="10"/>
      <c r="H31" s="11">
        <f>E31-F31</f>
        <v>2833.3333333333335</v>
      </c>
    </row>
    <row r="32" spans="1:8">
      <c r="A32" s="12" t="s">
        <v>40</v>
      </c>
      <c r="B32" s="13"/>
      <c r="C32" s="31" t="s">
        <v>41</v>
      </c>
      <c r="D32" s="9">
        <v>840000</v>
      </c>
      <c r="E32" s="9">
        <f t="shared" si="1"/>
        <v>70000</v>
      </c>
      <c r="F32" s="9">
        <v>0</v>
      </c>
      <c r="G32" s="10">
        <f>SUM(F32/E32*100)</f>
        <v>0</v>
      </c>
      <c r="H32" s="11">
        <f t="shared" si="0"/>
        <v>70000</v>
      </c>
    </row>
    <row r="33" spans="1:8">
      <c r="A33" s="12" t="s">
        <v>42</v>
      </c>
      <c r="B33" s="13"/>
      <c r="C33" s="31" t="s">
        <v>43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 t="shared" si="0"/>
        <v>0</v>
      </c>
    </row>
    <row r="34" spans="1:8" ht="12.75" customHeight="1">
      <c r="A34" s="32" t="s">
        <v>44</v>
      </c>
      <c r="B34" s="33"/>
      <c r="C34" s="23"/>
      <c r="D34" s="28">
        <f>SUM(D9:D33)</f>
        <v>2877700</v>
      </c>
      <c r="E34" s="9">
        <f t="shared" si="1"/>
        <v>239808.33333333334</v>
      </c>
      <c r="F34" s="28">
        <f>SUM(F9:F33)</f>
        <v>98089</v>
      </c>
      <c r="G34" s="10">
        <f>F34/E34*100</f>
        <v>40.903082322688256</v>
      </c>
      <c r="H34" s="11">
        <f t="shared" si="0"/>
        <v>141719.33333333334</v>
      </c>
    </row>
    <row r="35" spans="1:8">
      <c r="A35" s="34" t="s">
        <v>45</v>
      </c>
      <c r="B35" s="35"/>
      <c r="C35" s="8"/>
      <c r="D35" s="36">
        <v>731100</v>
      </c>
      <c r="E35" s="9">
        <f t="shared" si="1"/>
        <v>60925</v>
      </c>
      <c r="F35" s="36">
        <v>56189</v>
      </c>
      <c r="G35" s="10">
        <f>F35/E35*100</f>
        <v>92.226508001641363</v>
      </c>
      <c r="H35" s="11">
        <f t="shared" si="0"/>
        <v>4736</v>
      </c>
    </row>
    <row r="36" spans="1:8">
      <c r="A36" s="113" t="s">
        <v>46</v>
      </c>
      <c r="B36" s="114"/>
      <c r="C36" s="37"/>
      <c r="D36" s="38">
        <v>969800</v>
      </c>
      <c r="E36" s="9">
        <f t="shared" si="1"/>
        <v>80816.666666666672</v>
      </c>
      <c r="F36" s="38">
        <v>41900</v>
      </c>
      <c r="G36" s="10">
        <f>F36/E36*100</f>
        <v>51.845741389977306</v>
      </c>
      <c r="H36" s="39">
        <f t="shared" si="0"/>
        <v>38916.666666666672</v>
      </c>
    </row>
    <row r="38" spans="1:8" ht="27" customHeight="1">
      <c r="A38" s="117" t="s">
        <v>47</v>
      </c>
      <c r="B38" s="118"/>
      <c r="C38" s="4" t="s">
        <v>72</v>
      </c>
      <c r="D38" s="4" t="s">
        <v>48</v>
      </c>
      <c r="E38" s="4" t="s">
        <v>49</v>
      </c>
      <c r="F38" s="4" t="s">
        <v>5</v>
      </c>
      <c r="G38" s="4" t="s">
        <v>50</v>
      </c>
      <c r="H38" s="4"/>
    </row>
    <row r="39" spans="1:8" ht="12.75" customHeight="1">
      <c r="A39" s="40" t="s">
        <v>51</v>
      </c>
      <c r="B39" s="41"/>
      <c r="C39" s="28">
        <v>1296000</v>
      </c>
      <c r="D39" s="36">
        <f>SUM(C39/12*1)</f>
        <v>108000</v>
      </c>
      <c r="E39" s="28">
        <v>47267</v>
      </c>
      <c r="F39" s="28">
        <f t="shared" ref="F39:F44" si="3">SUM(E39/D39*100)</f>
        <v>43.765740740740739</v>
      </c>
      <c r="G39" s="42">
        <f>E39-D39</f>
        <v>-60733</v>
      </c>
      <c r="H39" s="43"/>
    </row>
    <row r="40" spans="1:8" ht="12.75" customHeight="1">
      <c r="A40" s="113" t="s">
        <v>52</v>
      </c>
      <c r="B40" s="114"/>
      <c r="C40" s="28">
        <v>0</v>
      </c>
      <c r="D40" s="36">
        <f t="shared" ref="D40:D54" si="4">SUM(C40/12*1)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3" t="s">
        <v>53</v>
      </c>
      <c r="B41" s="114"/>
      <c r="C41" s="28">
        <v>93900</v>
      </c>
      <c r="D41" s="36">
        <f t="shared" si="4"/>
        <v>7825</v>
      </c>
      <c r="E41" s="28">
        <v>0</v>
      </c>
      <c r="F41" s="28">
        <f t="shared" si="3"/>
        <v>0</v>
      </c>
      <c r="G41" s="42">
        <f t="shared" ref="G41:G56" si="5">SUM(E41-D41)</f>
        <v>-7825</v>
      </c>
      <c r="H41" s="43"/>
    </row>
    <row r="42" spans="1:8" ht="12.75" customHeight="1">
      <c r="A42" s="113" t="s">
        <v>54</v>
      </c>
      <c r="B42" s="114"/>
      <c r="C42" s="28">
        <v>200000</v>
      </c>
      <c r="D42" s="36">
        <f t="shared" si="4"/>
        <v>16666.666666666668</v>
      </c>
      <c r="E42" s="28">
        <v>0</v>
      </c>
      <c r="F42" s="28">
        <f t="shared" si="3"/>
        <v>0</v>
      </c>
      <c r="G42" s="42">
        <f>SUM(E42-D42)</f>
        <v>-16666.666666666668</v>
      </c>
      <c r="H42" s="43"/>
    </row>
    <row r="43" spans="1:8" ht="12.75" customHeight="1">
      <c r="A43" s="113" t="s">
        <v>55</v>
      </c>
      <c r="B43" s="114"/>
      <c r="C43" s="28">
        <v>700000</v>
      </c>
      <c r="D43" s="36">
        <f t="shared" si="4"/>
        <v>58333.333333333336</v>
      </c>
      <c r="E43" s="28">
        <v>0</v>
      </c>
      <c r="F43" s="28">
        <f t="shared" si="3"/>
        <v>0</v>
      </c>
      <c r="G43" s="42">
        <f t="shared" si="5"/>
        <v>-58333.333333333336</v>
      </c>
      <c r="H43" s="43"/>
    </row>
    <row r="44" spans="1:8" ht="12.75" customHeight="1">
      <c r="A44" s="113" t="s">
        <v>56</v>
      </c>
      <c r="B44" s="114"/>
      <c r="C44" s="28">
        <v>0</v>
      </c>
      <c r="D44" s="36">
        <f t="shared" si="4"/>
        <v>0</v>
      </c>
      <c r="E44" s="28">
        <v>0</v>
      </c>
      <c r="F44" s="28" t="e">
        <f t="shared" si="3"/>
        <v>#DIV/0!</v>
      </c>
      <c r="G44" s="42">
        <f>SUM(E44-D44)</f>
        <v>0</v>
      </c>
      <c r="H44" s="43"/>
    </row>
    <row r="45" spans="1:8" ht="12.75" customHeight="1">
      <c r="A45" s="113" t="s">
        <v>57</v>
      </c>
      <c r="B45" s="114"/>
      <c r="C45" s="28">
        <v>0</v>
      </c>
      <c r="D45" s="36">
        <f t="shared" si="4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/>
      <c r="B46" s="114"/>
      <c r="C46" s="28">
        <v>0</v>
      </c>
      <c r="D46" s="36">
        <f t="shared" si="4"/>
        <v>0</v>
      </c>
      <c r="E46" s="28">
        <v>0</v>
      </c>
      <c r="F46" s="28"/>
      <c r="G46" s="42">
        <f>SUM(E46-D46)</f>
        <v>0</v>
      </c>
      <c r="H46" s="43"/>
    </row>
    <row r="47" spans="1:8">
      <c r="A47" s="34" t="s">
        <v>58</v>
      </c>
      <c r="B47" s="44"/>
      <c r="C47" s="36">
        <v>25600</v>
      </c>
      <c r="D47" s="36">
        <f t="shared" si="4"/>
        <v>2133.3333333333335</v>
      </c>
      <c r="E47" s="36">
        <v>161</v>
      </c>
      <c r="F47" s="28">
        <f>E47/D47*100</f>
        <v>7.546875</v>
      </c>
      <c r="G47" s="42">
        <f t="shared" si="5"/>
        <v>-1972.3333333333335</v>
      </c>
      <c r="H47" s="42"/>
    </row>
    <row r="48" spans="1:8" ht="12.75" customHeight="1">
      <c r="A48" s="45" t="s">
        <v>59</v>
      </c>
      <c r="B48" s="45"/>
      <c r="C48" s="36">
        <v>20000</v>
      </c>
      <c r="D48" s="36">
        <f t="shared" si="4"/>
        <v>1666.6666666666667</v>
      </c>
      <c r="E48" s="36">
        <v>0</v>
      </c>
      <c r="F48" s="28"/>
      <c r="G48" s="42">
        <f t="shared" si="5"/>
        <v>-1666.6666666666667</v>
      </c>
      <c r="H48" s="42"/>
    </row>
    <row r="49" spans="1:8" ht="12.75" customHeight="1">
      <c r="A49" s="113" t="s">
        <v>60</v>
      </c>
      <c r="B49" s="114"/>
      <c r="C49" s="36">
        <v>10500</v>
      </c>
      <c r="D49" s="36">
        <f t="shared" si="4"/>
        <v>875</v>
      </c>
      <c r="E49" s="36">
        <v>81</v>
      </c>
      <c r="F49" s="28">
        <f>E49/D49*100</f>
        <v>9.2571428571428562</v>
      </c>
      <c r="G49" s="42">
        <f t="shared" si="5"/>
        <v>-794</v>
      </c>
      <c r="H49" s="42"/>
    </row>
    <row r="50" spans="1:8">
      <c r="A50" s="113" t="s">
        <v>61</v>
      </c>
      <c r="B50" s="114"/>
      <c r="C50" s="36">
        <v>17700</v>
      </c>
      <c r="D50" s="36">
        <f t="shared" si="4"/>
        <v>1475</v>
      </c>
      <c r="E50" s="36">
        <v>39</v>
      </c>
      <c r="F50" s="28">
        <f>SUM(E50/D50*100)</f>
        <v>2.6440677966101696</v>
      </c>
      <c r="G50" s="42">
        <f t="shared" si="5"/>
        <v>-1436</v>
      </c>
      <c r="H50" s="42"/>
    </row>
    <row r="51" spans="1:8" ht="12.75" customHeight="1">
      <c r="A51" s="113" t="s">
        <v>62</v>
      </c>
      <c r="B51" s="114"/>
      <c r="C51" s="36">
        <v>253500</v>
      </c>
      <c r="D51" s="36">
        <f t="shared" si="4"/>
        <v>21125</v>
      </c>
      <c r="E51" s="36">
        <v>817</v>
      </c>
      <c r="F51" s="28">
        <f>SUM(E51/D51*100)</f>
        <v>3.867455621301775</v>
      </c>
      <c r="G51" s="42">
        <f t="shared" si="5"/>
        <v>-20308</v>
      </c>
      <c r="H51" s="42"/>
    </row>
    <row r="52" spans="1:8" ht="12.75" customHeight="1">
      <c r="A52" s="113" t="s">
        <v>63</v>
      </c>
      <c r="B52" s="114"/>
      <c r="C52" s="36">
        <v>5500</v>
      </c>
      <c r="D52" s="36">
        <f t="shared" si="4"/>
        <v>458.33333333333331</v>
      </c>
      <c r="E52" s="36">
        <v>0</v>
      </c>
      <c r="F52" s="28"/>
      <c r="G52" s="42">
        <f t="shared" si="5"/>
        <v>-458.33333333333331</v>
      </c>
      <c r="H52" s="42"/>
    </row>
    <row r="53" spans="1:8" ht="12.75" customHeight="1">
      <c r="A53" s="113" t="s">
        <v>73</v>
      </c>
      <c r="B53" s="114"/>
      <c r="C53" s="36">
        <v>25000</v>
      </c>
      <c r="D53" s="36">
        <f t="shared" si="4"/>
        <v>2083.3333333333335</v>
      </c>
      <c r="E53" s="36">
        <v>0</v>
      </c>
      <c r="F53" s="36"/>
      <c r="G53" s="42">
        <f t="shared" ref="G53" si="6">SUM(E53-D53)</f>
        <v>-2083.3333333333335</v>
      </c>
      <c r="H53" s="42"/>
    </row>
    <row r="54" spans="1:8" ht="12.75" customHeight="1">
      <c r="A54" s="113" t="s">
        <v>74</v>
      </c>
      <c r="B54" s="114"/>
      <c r="C54" s="36">
        <v>230000</v>
      </c>
      <c r="D54" s="36">
        <f t="shared" si="4"/>
        <v>19166.666666666668</v>
      </c>
      <c r="E54" s="36">
        <v>0</v>
      </c>
      <c r="F54" s="36"/>
      <c r="G54" s="42">
        <f t="shared" si="5"/>
        <v>-19166.666666666668</v>
      </c>
      <c r="H54" s="42"/>
    </row>
    <row r="55" spans="1:8">
      <c r="A55" s="113" t="s">
        <v>64</v>
      </c>
      <c r="B55" s="114"/>
      <c r="C55" s="36">
        <f>SUM(C47:C54)</f>
        <v>587800</v>
      </c>
      <c r="D55" s="36">
        <f>SUM(D47:D54)</f>
        <v>48983.333333333328</v>
      </c>
      <c r="E55" s="36">
        <f>SUM(E47:E54)</f>
        <v>1098</v>
      </c>
      <c r="F55" s="46">
        <f>SUM(E55/D55*100)</f>
        <v>2.2415787682885338</v>
      </c>
      <c r="G55" s="42">
        <f t="shared" si="5"/>
        <v>-47885.333333333328</v>
      </c>
      <c r="H55" s="42"/>
    </row>
    <row r="56" spans="1:8">
      <c r="A56" s="47" t="s">
        <v>65</v>
      </c>
      <c r="B56" s="48"/>
      <c r="C56" s="36">
        <f>SUM(C39,C55,C41,C42,C43,C44,C40,C46,C45)</f>
        <v>2877700</v>
      </c>
      <c r="D56" s="36">
        <f>SUM(D39+D40+D41+D42+D43+D55+D44+D45+D46)</f>
        <v>239808.33333333331</v>
      </c>
      <c r="E56" s="36">
        <f>SUM(E39+E40+E41+E42+E43+E55+E44+E45+E46)</f>
        <v>48365</v>
      </c>
      <c r="F56" s="36">
        <f>E56/D56*100</f>
        <v>20.168189873857596</v>
      </c>
      <c r="G56" s="42">
        <f t="shared" si="5"/>
        <v>-191443.33333333331</v>
      </c>
      <c r="H56" s="42"/>
    </row>
    <row r="58" spans="1:8" ht="12.75" customHeight="1"/>
  </sheetData>
  <mergeCells count="23">
    <mergeCell ref="A50:B50"/>
    <mergeCell ref="A51:B51"/>
    <mergeCell ref="A52:B52"/>
    <mergeCell ref="A54:B54"/>
    <mergeCell ref="A55:B55"/>
    <mergeCell ref="A53:B53"/>
    <mergeCell ref="A43:B43"/>
    <mergeCell ref="A44:B44"/>
    <mergeCell ref="A45:B45"/>
    <mergeCell ref="A46:B46"/>
    <mergeCell ref="A49:B49"/>
    <mergeCell ref="A42:B42"/>
    <mergeCell ref="B4:H4"/>
    <mergeCell ref="B5:F5"/>
    <mergeCell ref="C6:F6"/>
    <mergeCell ref="A8:B8"/>
    <mergeCell ref="A23:B23"/>
    <mergeCell ref="A25:B25"/>
    <mergeCell ref="A28:B28"/>
    <mergeCell ref="A36:B36"/>
    <mergeCell ref="A38:B38"/>
    <mergeCell ref="A40:B40"/>
    <mergeCell ref="A41:B41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4"/>
  <sheetViews>
    <sheetView topLeftCell="A13" workbookViewId="0">
      <selection activeCell="E45" sqref="E4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99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101" t="s">
        <v>4</v>
      </c>
      <c r="D8" s="4" t="s">
        <v>69</v>
      </c>
      <c r="E8" s="4" t="s">
        <v>100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SUM(D9/12*10)</f>
        <v>799333.33333333326</v>
      </c>
      <c r="F9" s="9">
        <v>838811.34</v>
      </c>
      <c r="G9" s="10">
        <f>F9/E9*100</f>
        <v>104.93886655546289</v>
      </c>
      <c r="H9" s="11">
        <f t="shared" ref="H9:H37" si="0">E9-F9</f>
        <v>-39478.006666666712</v>
      </c>
    </row>
    <row r="10" spans="1:14">
      <c r="A10" s="104" t="s">
        <v>8</v>
      </c>
      <c r="B10" s="105"/>
      <c r="C10" s="8">
        <v>213</v>
      </c>
      <c r="D10" s="9">
        <v>289900</v>
      </c>
      <c r="E10" s="9">
        <f t="shared" ref="E10:E35" si="1">SUM(D10/12*10)</f>
        <v>241583.33333333331</v>
      </c>
      <c r="F10" s="9">
        <v>253376.02</v>
      </c>
      <c r="G10" s="10">
        <f>F10/E10*100</f>
        <v>104.88141566057261</v>
      </c>
      <c r="H10" s="11">
        <f t="shared" si="0"/>
        <v>-11792.686666666676</v>
      </c>
    </row>
    <row r="11" spans="1:14">
      <c r="A11" s="104" t="s">
        <v>9</v>
      </c>
      <c r="B11" s="10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38000</v>
      </c>
      <c r="F12" s="17">
        <v>32488.26</v>
      </c>
      <c r="G12" s="10">
        <f>F12/E12*100</f>
        <v>85.495421052631571</v>
      </c>
      <c r="H12" s="11">
        <f t="shared" si="0"/>
        <v>5511.7400000000016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2333.3333333333335</v>
      </c>
      <c r="F14" s="9"/>
      <c r="G14" s="20"/>
      <c r="H14" s="11">
        <f>E14-F14</f>
        <v>2333.3333333333335</v>
      </c>
    </row>
    <row r="15" spans="1:14">
      <c r="A15" s="104" t="s">
        <v>15</v>
      </c>
      <c r="B15" s="105"/>
      <c r="C15" s="19" t="s">
        <v>16</v>
      </c>
      <c r="D15" s="9">
        <v>53300</v>
      </c>
      <c r="E15" s="9">
        <f t="shared" si="1"/>
        <v>44416.666666666672</v>
      </c>
      <c r="F15" s="9">
        <v>39900</v>
      </c>
      <c r="G15" s="10">
        <f t="shared" ref="G15:G20" si="2">F15/E15*100</f>
        <v>89.831144465290805</v>
      </c>
      <c r="H15" s="11">
        <f t="shared" si="0"/>
        <v>4516.6666666666715</v>
      </c>
    </row>
    <row r="16" spans="1:14">
      <c r="A16" s="104" t="s">
        <v>17</v>
      </c>
      <c r="B16" s="105"/>
      <c r="C16" s="19" t="s">
        <v>18</v>
      </c>
      <c r="D16" s="9">
        <v>59400</v>
      </c>
      <c r="E16" s="9">
        <f t="shared" si="1"/>
        <v>49500</v>
      </c>
      <c r="F16" s="9">
        <v>33453.94</v>
      </c>
      <c r="G16" s="10">
        <f t="shared" si="2"/>
        <v>67.583717171717169</v>
      </c>
      <c r="H16" s="11">
        <f>E16-F16</f>
        <v>16046.059999999998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5833.3333333333339</v>
      </c>
      <c r="F17" s="9">
        <v>6979.44</v>
      </c>
      <c r="G17" s="10">
        <f t="shared" si="2"/>
        <v>119.64754285714282</v>
      </c>
      <c r="H17" s="11">
        <f>E17-F17</f>
        <v>-1146.1066666666657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833.33333333333326</v>
      </c>
      <c r="F18" s="9">
        <v>522.16</v>
      </c>
      <c r="G18" s="10">
        <f t="shared" si="2"/>
        <v>62.659200000000006</v>
      </c>
      <c r="H18" s="11">
        <f>E18-F18</f>
        <v>311.17333333333329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25000</v>
      </c>
      <c r="F19" s="24">
        <v>1241.04</v>
      </c>
      <c r="G19" s="10">
        <f t="shared" si="2"/>
        <v>4.9641599999999997</v>
      </c>
      <c r="H19" s="11">
        <f>E19-F19</f>
        <v>23758.959999999999</v>
      </c>
    </row>
    <row r="20" spans="1:8">
      <c r="A20" s="21" t="s">
        <v>22</v>
      </c>
      <c r="B20" s="22"/>
      <c r="C20" s="23">
        <v>226</v>
      </c>
      <c r="D20" s="24">
        <v>40900</v>
      </c>
      <c r="E20" s="9">
        <f t="shared" si="1"/>
        <v>34083.333333333336</v>
      </c>
      <c r="F20" s="24">
        <v>30436.6</v>
      </c>
      <c r="G20" s="10">
        <f t="shared" si="2"/>
        <v>89.300537897310505</v>
      </c>
      <c r="H20" s="11">
        <f t="shared" si="0"/>
        <v>3646.7333333333372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5833.3333333333339</v>
      </c>
      <c r="F21" s="9"/>
      <c r="G21" s="10"/>
      <c r="H21" s="11">
        <f t="shared" si="0"/>
        <v>5833.3333333333339</v>
      </c>
    </row>
    <row r="22" spans="1:8">
      <c r="A22" s="104" t="s">
        <v>24</v>
      </c>
      <c r="B22" s="105"/>
      <c r="C22" s="25">
        <v>312</v>
      </c>
      <c r="D22" s="9">
        <v>30000</v>
      </c>
      <c r="E22" s="9">
        <f t="shared" si="1"/>
        <v>25000</v>
      </c>
      <c r="F22" s="26"/>
      <c r="G22" s="10"/>
      <c r="H22" s="11">
        <f t="shared" si="0"/>
        <v>25000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101666.66666666666</v>
      </c>
      <c r="F23" s="26">
        <v>105940.45</v>
      </c>
      <c r="G23" s="10">
        <f>SUM(F23/E23*100)</f>
        <v>104.20372131147542</v>
      </c>
      <c r="H23" s="11">
        <f t="shared" si="0"/>
        <v>-4273.7833333333401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33416.666666666664</v>
      </c>
      <c r="F24" s="26">
        <v>7650</v>
      </c>
      <c r="G24" s="10">
        <f>F24/E24*100</f>
        <v>22.892768079800501</v>
      </c>
      <c r="H24" s="11">
        <f t="shared" si="0"/>
        <v>25766.666666666664</v>
      </c>
    </row>
    <row r="25" spans="1:8" ht="12" customHeight="1">
      <c r="A25" s="119" t="s">
        <v>28</v>
      </c>
      <c r="B25" s="120"/>
      <c r="C25" s="25">
        <v>291</v>
      </c>
      <c r="D25" s="26">
        <v>12700</v>
      </c>
      <c r="E25" s="9">
        <f t="shared" si="1"/>
        <v>10583.333333333332</v>
      </c>
      <c r="F25" s="26">
        <v>11492</v>
      </c>
      <c r="G25" s="10">
        <f>SUM(F25/E25*100)</f>
        <v>108.58582677165356</v>
      </c>
      <c r="H25" s="11">
        <f>E25-F25</f>
        <v>-908.66666666666788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3250</v>
      </c>
      <c r="F26" s="28">
        <v>3900</v>
      </c>
      <c r="G26" s="10"/>
      <c r="H26" s="11">
        <f>E26-F26</f>
        <v>-650</v>
      </c>
    </row>
    <row r="27" spans="1:8">
      <c r="A27" s="21" t="s">
        <v>31</v>
      </c>
      <c r="B27" s="22"/>
      <c r="C27" s="27" t="s">
        <v>32</v>
      </c>
      <c r="D27" s="28">
        <v>101600</v>
      </c>
      <c r="E27" s="9">
        <f t="shared" si="1"/>
        <v>84666.666666666657</v>
      </c>
      <c r="F27" s="28">
        <v>65959.289999999994</v>
      </c>
      <c r="G27" s="10">
        <f>F27/E27*100</f>
        <v>77.904673228346454</v>
      </c>
      <c r="H27" s="11">
        <f t="shared" si="0"/>
        <v>18707.376666666663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04" t="s">
        <v>35</v>
      </c>
      <c r="B29" s="105"/>
      <c r="C29" s="31" t="s">
        <v>36</v>
      </c>
      <c r="D29" s="9">
        <v>5000</v>
      </c>
      <c r="E29" s="9">
        <f t="shared" si="1"/>
        <v>4166.666666666667</v>
      </c>
      <c r="F29" s="9"/>
      <c r="G29" s="10">
        <f t="shared" ref="G29:G34" si="3">SUM(F29/E29*100)</f>
        <v>0</v>
      </c>
      <c r="H29" s="11">
        <f>E29-F29</f>
        <v>4166.666666666667</v>
      </c>
    </row>
    <row r="30" spans="1:8">
      <c r="A30" s="104" t="s">
        <v>37</v>
      </c>
      <c r="B30" s="105"/>
      <c r="C30" s="31" t="s">
        <v>38</v>
      </c>
      <c r="D30" s="9">
        <v>200000</v>
      </c>
      <c r="E30" s="9">
        <f t="shared" si="1"/>
        <v>166666.66666666669</v>
      </c>
      <c r="F30" s="9">
        <v>191428.5</v>
      </c>
      <c r="G30" s="10">
        <f t="shared" si="3"/>
        <v>114.85709999999997</v>
      </c>
      <c r="H30" s="11">
        <f>E30-F30</f>
        <v>-24761.833333333314</v>
      </c>
    </row>
    <row r="31" spans="1:8">
      <c r="A31" s="104" t="s">
        <v>35</v>
      </c>
      <c r="B31" s="105"/>
      <c r="C31" s="31" t="s">
        <v>39</v>
      </c>
      <c r="D31" s="9">
        <v>34000</v>
      </c>
      <c r="E31" s="9">
        <f t="shared" si="1"/>
        <v>28333.333333333336</v>
      </c>
      <c r="F31" s="9">
        <v>10000</v>
      </c>
      <c r="G31" s="10">
        <f t="shared" si="3"/>
        <v>35.294117647058819</v>
      </c>
      <c r="H31" s="11">
        <f>E31-F31</f>
        <v>18333.333333333336</v>
      </c>
    </row>
    <row r="32" spans="1:8">
      <c r="A32" s="104" t="s">
        <v>83</v>
      </c>
      <c r="B32" s="105"/>
      <c r="C32" s="31" t="s">
        <v>82</v>
      </c>
      <c r="D32" s="9">
        <v>220000</v>
      </c>
      <c r="E32" s="9">
        <f t="shared" si="1"/>
        <v>183333.33333333331</v>
      </c>
      <c r="F32" s="9">
        <v>65568</v>
      </c>
      <c r="G32" s="10">
        <f t="shared" si="3"/>
        <v>35.76436363636364</v>
      </c>
      <c r="H32" s="11">
        <f t="shared" ref="H32" si="4">E32-F32</f>
        <v>117765.33333333331</v>
      </c>
    </row>
    <row r="33" spans="1:8">
      <c r="A33" s="104" t="s">
        <v>40</v>
      </c>
      <c r="B33" s="105"/>
      <c r="C33" s="31" t="s">
        <v>41</v>
      </c>
      <c r="D33" s="9">
        <v>533100</v>
      </c>
      <c r="E33" s="9">
        <f t="shared" si="1"/>
        <v>444250</v>
      </c>
      <c r="F33" s="9">
        <v>252612.54</v>
      </c>
      <c r="G33" s="10">
        <f t="shared" si="3"/>
        <v>56.862698930782216</v>
      </c>
      <c r="H33" s="11">
        <f t="shared" si="0"/>
        <v>191637.46</v>
      </c>
    </row>
    <row r="34" spans="1:8">
      <c r="A34" s="104" t="s">
        <v>42</v>
      </c>
      <c r="B34" s="105"/>
      <c r="C34" s="31" t="s">
        <v>43</v>
      </c>
      <c r="D34" s="9">
        <v>306900</v>
      </c>
      <c r="E34" s="9">
        <f t="shared" si="1"/>
        <v>255750</v>
      </c>
      <c r="F34" s="9"/>
      <c r="G34" s="10">
        <f t="shared" si="3"/>
        <v>0</v>
      </c>
      <c r="H34" s="11">
        <f t="shared" si="0"/>
        <v>255750</v>
      </c>
    </row>
    <row r="35" spans="1:8" ht="12.75" customHeight="1">
      <c r="A35" s="102" t="s">
        <v>44</v>
      </c>
      <c r="B35" s="103"/>
      <c r="C35" s="23"/>
      <c r="D35" s="28">
        <f>SUM(D9:D34)</f>
        <v>3105400</v>
      </c>
      <c r="E35" s="9">
        <f t="shared" si="1"/>
        <v>2587833.3333333335</v>
      </c>
      <c r="F35" s="28">
        <f>SUM(F9:F34)</f>
        <v>1951759.5799999998</v>
      </c>
      <c r="G35" s="10">
        <f>F35/E35*100</f>
        <v>75.420605912281829</v>
      </c>
      <c r="H35" s="11">
        <f t="shared" si="0"/>
        <v>636073.75333333365</v>
      </c>
    </row>
    <row r="36" spans="1:8">
      <c r="A36" s="99" t="s">
        <v>45</v>
      </c>
      <c r="B36" s="100"/>
      <c r="C36" s="8"/>
      <c r="D36" s="36">
        <v>731100</v>
      </c>
      <c r="E36" s="9">
        <f>SUM(D36/12*8)</f>
        <v>487400</v>
      </c>
      <c r="F36" s="36">
        <v>655709.25</v>
      </c>
      <c r="G36" s="10">
        <f>F36/E36*100</f>
        <v>134.53205785802217</v>
      </c>
      <c r="H36" s="11">
        <f t="shared" si="0"/>
        <v>-168309.25</v>
      </c>
    </row>
    <row r="37" spans="1:8">
      <c r="A37" s="113" t="s">
        <v>46</v>
      </c>
      <c r="B37" s="114"/>
      <c r="C37" s="37"/>
      <c r="D37" s="38">
        <v>969800</v>
      </c>
      <c r="E37" s="9">
        <f>SUM(D37/12*8)</f>
        <v>646533.33333333337</v>
      </c>
      <c r="F37" s="38">
        <v>706582</v>
      </c>
      <c r="G37" s="10">
        <f>F37/E37*100</f>
        <v>109.28779129717468</v>
      </c>
      <c r="H37" s="39">
        <f t="shared" si="0"/>
        <v>-60048.666666666628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SUM(C40/12*10)</f>
        <v>1080000</v>
      </c>
      <c r="E40" s="28">
        <v>1080000</v>
      </c>
      <c r="F40" s="28">
        <f t="shared" ref="F40:F44" si="5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6">SUM(C41/12*10)</f>
        <v>179166.66666666669</v>
      </c>
      <c r="E41" s="28">
        <v>215000</v>
      </c>
      <c r="F41" s="28"/>
      <c r="G41" s="42">
        <f>SUM(E41-D41)</f>
        <v>35833.333333333314</v>
      </c>
      <c r="H41" s="43"/>
    </row>
    <row r="42" spans="1:8" ht="12.75" customHeight="1">
      <c r="A42" s="113" t="s">
        <v>53</v>
      </c>
      <c r="B42" s="114"/>
      <c r="C42" s="28">
        <v>101600</v>
      </c>
      <c r="D42" s="36">
        <f t="shared" si="6"/>
        <v>84666.666666666657</v>
      </c>
      <c r="E42" s="28">
        <v>101600</v>
      </c>
      <c r="F42" s="28">
        <f t="shared" si="5"/>
        <v>120.00000000000001</v>
      </c>
      <c r="G42" s="42">
        <f t="shared" ref="G42:G57" si="7">SUM(E42-D42)</f>
        <v>16933.333333333343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6"/>
        <v>166666.66666666669</v>
      </c>
      <c r="E43" s="28">
        <v>200000</v>
      </c>
      <c r="F43" s="28">
        <f t="shared" si="5"/>
        <v>120</v>
      </c>
      <c r="G43" s="42">
        <f>SUM(E43-D43)</f>
        <v>33333.333333333314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6"/>
        <v>583333.33333333337</v>
      </c>
      <c r="E44" s="28">
        <v>700000</v>
      </c>
      <c r="F44" s="28">
        <f t="shared" si="5"/>
        <v>120</v>
      </c>
      <c r="G44" s="42">
        <f t="shared" si="7"/>
        <v>116666.66666666663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6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5000</v>
      </c>
      <c r="D46" s="36">
        <f t="shared" si="6"/>
        <v>4166.666666666667</v>
      </c>
      <c r="E46" s="28">
        <v>5000</v>
      </c>
      <c r="F46" s="28"/>
      <c r="G46" s="42">
        <f>SUM(E46-D46)</f>
        <v>833.33333333333303</v>
      </c>
      <c r="H46" s="43"/>
    </row>
    <row r="47" spans="1:8" ht="12.75" customHeight="1">
      <c r="A47" s="113"/>
      <c r="B47" s="114"/>
      <c r="C47" s="28">
        <v>0</v>
      </c>
      <c r="D47" s="36">
        <f t="shared" si="6"/>
        <v>0</v>
      </c>
      <c r="E47" s="28">
        <v>0</v>
      </c>
      <c r="F47" s="28"/>
      <c r="G47" s="42">
        <f>SUM(E47-D47)</f>
        <v>0</v>
      </c>
      <c r="H47" s="43"/>
    </row>
    <row r="48" spans="1:8">
      <c r="A48" s="99" t="s">
        <v>58</v>
      </c>
      <c r="B48" s="44"/>
      <c r="C48" s="36">
        <v>25600</v>
      </c>
      <c r="D48" s="36">
        <f t="shared" si="6"/>
        <v>21333.333333333336</v>
      </c>
      <c r="E48" s="36">
        <v>17349.95</v>
      </c>
      <c r="F48" s="28">
        <f>E48/D48*100</f>
        <v>81.327890624999995</v>
      </c>
      <c r="G48" s="42">
        <f t="shared" si="7"/>
        <v>-3983.383333333335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6"/>
        <v>16666.666666666668</v>
      </c>
      <c r="E49" s="36">
        <v>74533.5</v>
      </c>
      <c r="F49" s="28">
        <f t="shared" ref="F49" si="8">E49/D49*100</f>
        <v>447.20100000000002</v>
      </c>
      <c r="G49" s="42">
        <f t="shared" si="7"/>
        <v>57866.833333333328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6"/>
        <v>8750</v>
      </c>
      <c r="E50" s="36">
        <v>3957</v>
      </c>
      <c r="F50" s="28">
        <f>E50/D50*100</f>
        <v>45.222857142857144</v>
      </c>
      <c r="G50" s="42">
        <f t="shared" si="7"/>
        <v>-4793</v>
      </c>
      <c r="H50" s="42"/>
    </row>
    <row r="51" spans="1:8">
      <c r="A51" s="113" t="s">
        <v>61</v>
      </c>
      <c r="B51" s="114"/>
      <c r="C51" s="36">
        <v>17700</v>
      </c>
      <c r="D51" s="36">
        <f t="shared" si="6"/>
        <v>14750</v>
      </c>
      <c r="E51" s="36">
        <v>18400.830000000002</v>
      </c>
      <c r="F51" s="28">
        <f>SUM(E51/D51*100)</f>
        <v>124.75138983050849</v>
      </c>
      <c r="G51" s="42">
        <f t="shared" si="7"/>
        <v>3650.8300000000017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6"/>
        <v>211250</v>
      </c>
      <c r="E52" s="36">
        <v>112057.71</v>
      </c>
      <c r="F52" s="28">
        <f>SUM(E52/D52*100)</f>
        <v>53.04506982248521</v>
      </c>
      <c r="G52" s="42">
        <f t="shared" si="7"/>
        <v>-99192.29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6"/>
        <v>4583.333333333333</v>
      </c>
      <c r="E53" s="36">
        <v>1000</v>
      </c>
      <c r="F53" s="28">
        <f>SUM(E53/D53*100)</f>
        <v>21.81818181818182</v>
      </c>
      <c r="G53" s="42">
        <f t="shared" si="7"/>
        <v>-3583.333333333333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6"/>
        <v>20833.333333333336</v>
      </c>
      <c r="E54" s="36">
        <v>0</v>
      </c>
      <c r="F54" s="36"/>
      <c r="G54" s="42">
        <f t="shared" ref="G54" si="9">SUM(E54-D54)</f>
        <v>-20833.333333333336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6"/>
        <v>191666.66666666669</v>
      </c>
      <c r="E55" s="36">
        <v>183692</v>
      </c>
      <c r="F55" s="28">
        <f>SUM(E55/D55*100)</f>
        <v>95.839304347826086</v>
      </c>
      <c r="G55" s="42">
        <f t="shared" si="7"/>
        <v>-7974.6666666666861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SUM(C56/12*10)</f>
        <v>489833.33333333337</v>
      </c>
      <c r="E56" s="36">
        <f>SUM(E48:E55)</f>
        <v>410990.99</v>
      </c>
      <c r="F56" s="46">
        <f>SUM(E56/D56*100)</f>
        <v>83.90425110581829</v>
      </c>
      <c r="G56" s="42">
        <f t="shared" si="7"/>
        <v>-78842.343333333381</v>
      </c>
      <c r="H56" s="42"/>
    </row>
    <row r="57" spans="1:8">
      <c r="A57" s="47" t="s">
        <v>65</v>
      </c>
      <c r="B57" s="48"/>
      <c r="C57" s="36">
        <f>SUM(C40,C56,C42,C43,C44,C45,C41,C47,C46)</f>
        <v>3105400</v>
      </c>
      <c r="D57" s="36">
        <f>SUM(D40,D56,D42,D43,D44,D45,D41,D47,D46)</f>
        <v>2587833.3333333335</v>
      </c>
      <c r="E57" s="36">
        <f>SUM(E40,E56,E42,E43,E44,E45,E41,E47,E46)</f>
        <v>2712590.99</v>
      </c>
      <c r="F57" s="36">
        <f>E57/D57*100</f>
        <v>104.82093089457074</v>
      </c>
      <c r="G57" s="42">
        <f t="shared" si="7"/>
        <v>124757.65666666673</v>
      </c>
      <c r="H57" s="42"/>
    </row>
    <row r="59" spans="1:8" ht="12.75" customHeight="1"/>
    <row r="60" spans="1:8">
      <c r="B60" t="s">
        <v>88</v>
      </c>
      <c r="C60" s="84">
        <v>687234.69</v>
      </c>
    </row>
    <row r="61" spans="1:8">
      <c r="B61" t="s">
        <v>89</v>
      </c>
      <c r="C61" s="84"/>
    </row>
    <row r="62" spans="1:8">
      <c r="B62" t="s">
        <v>90</v>
      </c>
      <c r="C62" s="84">
        <v>19071.5</v>
      </c>
    </row>
    <row r="63" spans="1:8">
      <c r="B63" t="s">
        <v>91</v>
      </c>
      <c r="C63" s="84">
        <v>521028.78</v>
      </c>
    </row>
    <row r="64" spans="1:8">
      <c r="B64" t="s">
        <v>92</v>
      </c>
      <c r="C64" s="84">
        <f>C60-C62-C63</f>
        <v>147134.40999999992</v>
      </c>
    </row>
  </sheetData>
  <mergeCells count="23">
    <mergeCell ref="A52:B52"/>
    <mergeCell ref="A53:B53"/>
    <mergeCell ref="A54:B54"/>
    <mergeCell ref="A55:B55"/>
    <mergeCell ref="A56:B56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F34" sqref="F3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101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108" t="s">
        <v>4</v>
      </c>
      <c r="D8" s="4" t="s">
        <v>69</v>
      </c>
      <c r="E8" s="4" t="s">
        <v>102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1079909</v>
      </c>
      <c r="E9" s="9">
        <f t="shared" ref="E9:F12" si="0">D9</f>
        <v>1079909</v>
      </c>
      <c r="F9" s="9">
        <f t="shared" si="0"/>
        <v>1079909</v>
      </c>
      <c r="G9" s="10">
        <f>F9/E9*100</f>
        <v>100</v>
      </c>
      <c r="H9" s="11">
        <f t="shared" ref="H9:H37" si="1">E9-F9</f>
        <v>0</v>
      </c>
    </row>
    <row r="10" spans="1:14">
      <c r="A10" s="111" t="s">
        <v>8</v>
      </c>
      <c r="B10" s="112"/>
      <c r="C10" s="8">
        <v>213</v>
      </c>
      <c r="D10" s="9">
        <v>326184</v>
      </c>
      <c r="E10" s="9">
        <f t="shared" si="0"/>
        <v>326184</v>
      </c>
      <c r="F10" s="9">
        <f t="shared" si="0"/>
        <v>326184</v>
      </c>
      <c r="G10" s="10">
        <f>F10/E10*100</f>
        <v>100</v>
      </c>
      <c r="H10" s="11">
        <f t="shared" si="1"/>
        <v>0</v>
      </c>
    </row>
    <row r="11" spans="1:14">
      <c r="A11" s="111" t="s">
        <v>9</v>
      </c>
      <c r="B11" s="112"/>
      <c r="C11" s="8">
        <v>266</v>
      </c>
      <c r="D11" s="9">
        <v>2919</v>
      </c>
      <c r="E11" s="9">
        <f t="shared" si="0"/>
        <v>2919</v>
      </c>
      <c r="F11" s="9">
        <f t="shared" si="0"/>
        <v>2919</v>
      </c>
      <c r="G11" s="10"/>
      <c r="H11" s="11">
        <f t="shared" si="1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0"/>
        <v>45600</v>
      </c>
      <c r="F12" s="17">
        <f t="shared" si="0"/>
        <v>45600</v>
      </c>
      <c r="G12" s="10">
        <f>F12/E12*100</f>
        <v>100</v>
      </c>
      <c r="H12" s="11">
        <f t="shared" si="1"/>
        <v>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ref="E13:E28" si="2">SUM(D13/12*10)</f>
        <v>0</v>
      </c>
      <c r="F13" s="9"/>
      <c r="G13" s="20"/>
      <c r="H13" s="11">
        <f t="shared" si="1"/>
        <v>0</v>
      </c>
    </row>
    <row r="14" spans="1:14">
      <c r="A14" s="18" t="s">
        <v>13</v>
      </c>
      <c r="B14" s="18"/>
      <c r="C14" s="19" t="s">
        <v>14</v>
      </c>
      <c r="D14" s="9">
        <v>250</v>
      </c>
      <c r="E14" s="9">
        <f t="shared" ref="E14:F17" si="3">D14</f>
        <v>250</v>
      </c>
      <c r="F14" s="9">
        <f t="shared" si="3"/>
        <v>250</v>
      </c>
      <c r="G14" s="20"/>
      <c r="H14" s="11">
        <f>E14-F14</f>
        <v>0</v>
      </c>
    </row>
    <row r="15" spans="1:14">
      <c r="A15" s="111" t="s">
        <v>15</v>
      </c>
      <c r="B15" s="112"/>
      <c r="C15" s="19" t="s">
        <v>16</v>
      </c>
      <c r="D15" s="9">
        <v>45400</v>
      </c>
      <c r="E15" s="9">
        <f t="shared" si="3"/>
        <v>45400</v>
      </c>
      <c r="F15" s="9">
        <f t="shared" si="3"/>
        <v>45400</v>
      </c>
      <c r="G15" s="10">
        <f t="shared" ref="G15:G20" si="4">F15/E15*100</f>
        <v>100</v>
      </c>
      <c r="H15" s="11">
        <f t="shared" si="1"/>
        <v>0</v>
      </c>
    </row>
    <row r="16" spans="1:14">
      <c r="A16" s="111" t="s">
        <v>17</v>
      </c>
      <c r="B16" s="112"/>
      <c r="C16" s="19" t="s">
        <v>18</v>
      </c>
      <c r="D16" s="9">
        <v>56022</v>
      </c>
      <c r="E16" s="9">
        <f t="shared" si="3"/>
        <v>56022</v>
      </c>
      <c r="F16" s="9">
        <f t="shared" si="3"/>
        <v>56022</v>
      </c>
      <c r="G16" s="10">
        <f t="shared" si="4"/>
        <v>100</v>
      </c>
      <c r="H16" s="11">
        <f>E16-F16</f>
        <v>0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3"/>
        <v>7000</v>
      </c>
      <c r="F17" s="9">
        <f t="shared" si="3"/>
        <v>7000</v>
      </c>
      <c r="G17" s="10">
        <f t="shared" si="4"/>
        <v>100</v>
      </c>
      <c r="H17" s="11">
        <f>E17-F17</f>
        <v>0</v>
      </c>
    </row>
    <row r="18" spans="1:8">
      <c r="A18" s="14" t="s">
        <v>66</v>
      </c>
      <c r="B18" s="15"/>
      <c r="C18" s="19" t="s">
        <v>67</v>
      </c>
      <c r="D18" s="9">
        <v>522.16</v>
      </c>
      <c r="E18" s="9">
        <f>D18</f>
        <v>522.16</v>
      </c>
      <c r="F18" s="9">
        <v>522.16</v>
      </c>
      <c r="G18" s="10">
        <f t="shared" si="4"/>
        <v>100</v>
      </c>
      <c r="H18" s="11">
        <f>E18-F18</f>
        <v>0</v>
      </c>
    </row>
    <row r="19" spans="1:8">
      <c r="A19" s="21" t="s">
        <v>21</v>
      </c>
      <c r="B19" s="22"/>
      <c r="C19" s="23">
        <v>225</v>
      </c>
      <c r="D19" s="24">
        <v>8883</v>
      </c>
      <c r="E19" s="9">
        <f>D19</f>
        <v>8883</v>
      </c>
      <c r="F19" s="24">
        <f>E19</f>
        <v>8883</v>
      </c>
      <c r="G19" s="10">
        <f t="shared" si="4"/>
        <v>100</v>
      </c>
      <c r="H19" s="11">
        <f>E19-F19</f>
        <v>0</v>
      </c>
    </row>
    <row r="20" spans="1:8">
      <c r="A20" s="21" t="s">
        <v>22</v>
      </c>
      <c r="B20" s="22"/>
      <c r="C20" s="23">
        <v>226</v>
      </c>
      <c r="D20" s="24">
        <v>42236</v>
      </c>
      <c r="E20" s="9">
        <f>D20</f>
        <v>42236</v>
      </c>
      <c r="F20" s="24">
        <f>E20</f>
        <v>42236</v>
      </c>
      <c r="G20" s="10">
        <f t="shared" si="4"/>
        <v>100</v>
      </c>
      <c r="H20" s="11">
        <f t="shared" si="1"/>
        <v>0</v>
      </c>
    </row>
    <row r="21" spans="1:8">
      <c r="A21" s="21" t="s">
        <v>23</v>
      </c>
      <c r="B21" s="22"/>
      <c r="C21" s="18">
        <v>227</v>
      </c>
      <c r="D21" s="9">
        <v>0</v>
      </c>
      <c r="E21" s="9">
        <f t="shared" si="2"/>
        <v>0</v>
      </c>
      <c r="F21" s="9"/>
      <c r="G21" s="10"/>
      <c r="H21" s="11">
        <f t="shared" si="1"/>
        <v>0</v>
      </c>
    </row>
    <row r="22" spans="1:8">
      <c r="A22" s="111" t="s">
        <v>24</v>
      </c>
      <c r="B22" s="112"/>
      <c r="C22" s="25">
        <v>312</v>
      </c>
      <c r="D22" s="9">
        <v>0</v>
      </c>
      <c r="E22" s="9">
        <f t="shared" si="2"/>
        <v>0</v>
      </c>
      <c r="F22" s="26"/>
      <c r="G22" s="10"/>
      <c r="H22" s="11">
        <f t="shared" si="1"/>
        <v>0</v>
      </c>
    </row>
    <row r="23" spans="1:8" ht="12" customHeight="1">
      <c r="A23" s="119" t="s">
        <v>25</v>
      </c>
      <c r="B23" s="120"/>
      <c r="C23" s="25" t="s">
        <v>26</v>
      </c>
      <c r="D23" s="26">
        <v>118320</v>
      </c>
      <c r="E23" s="9">
        <f t="shared" ref="E23:F27" si="5">D23</f>
        <v>118320</v>
      </c>
      <c r="F23" s="26">
        <f t="shared" si="5"/>
        <v>118320</v>
      </c>
      <c r="G23" s="10">
        <f>SUM(F23/E23*100)</f>
        <v>100</v>
      </c>
      <c r="H23" s="11">
        <f t="shared" si="1"/>
        <v>0</v>
      </c>
    </row>
    <row r="24" spans="1:8">
      <c r="A24" s="6" t="s">
        <v>27</v>
      </c>
      <c r="B24" s="7"/>
      <c r="C24" s="25">
        <v>346</v>
      </c>
      <c r="D24" s="26">
        <v>13280</v>
      </c>
      <c r="E24" s="9">
        <f t="shared" si="5"/>
        <v>13280</v>
      </c>
      <c r="F24" s="26">
        <f t="shared" si="5"/>
        <v>13280</v>
      </c>
      <c r="G24" s="10">
        <f>F24/E24*100</f>
        <v>100</v>
      </c>
      <c r="H24" s="11">
        <f t="shared" si="1"/>
        <v>0</v>
      </c>
    </row>
    <row r="25" spans="1:8" ht="12" customHeight="1">
      <c r="A25" s="119" t="s">
        <v>28</v>
      </c>
      <c r="B25" s="120"/>
      <c r="C25" s="25">
        <v>291</v>
      </c>
      <c r="D25" s="26">
        <v>13492</v>
      </c>
      <c r="E25" s="9">
        <f t="shared" si="5"/>
        <v>13492</v>
      </c>
      <c r="F25" s="26">
        <f t="shared" si="5"/>
        <v>13492</v>
      </c>
      <c r="G25" s="10">
        <f>SUM(F25/E25*100)</f>
        <v>100</v>
      </c>
      <c r="H25" s="11">
        <f>E25-F25</f>
        <v>0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5"/>
        <v>3900</v>
      </c>
      <c r="F26" s="28">
        <f t="shared" si="5"/>
        <v>3900</v>
      </c>
      <c r="G26" s="10"/>
      <c r="H26" s="11">
        <f>E26-F26</f>
        <v>0</v>
      </c>
    </row>
    <row r="27" spans="1:8">
      <c r="A27" s="21" t="s">
        <v>31</v>
      </c>
      <c r="B27" s="22"/>
      <c r="C27" s="27" t="s">
        <v>32</v>
      </c>
      <c r="D27" s="28">
        <v>101600</v>
      </c>
      <c r="E27" s="9">
        <f t="shared" si="5"/>
        <v>101600</v>
      </c>
      <c r="F27" s="28">
        <f t="shared" si="5"/>
        <v>101600</v>
      </c>
      <c r="G27" s="10">
        <f>F27/E27*100</f>
        <v>100</v>
      </c>
      <c r="H27" s="11">
        <f t="shared" si="1"/>
        <v>0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2"/>
        <v>0</v>
      </c>
      <c r="F28" s="28"/>
      <c r="G28" s="10">
        <v>0</v>
      </c>
      <c r="H28" s="11">
        <f t="shared" si="1"/>
        <v>0</v>
      </c>
    </row>
    <row r="29" spans="1:8">
      <c r="A29" s="111" t="s">
        <v>35</v>
      </c>
      <c r="B29" s="112"/>
      <c r="C29" s="31" t="s">
        <v>103</v>
      </c>
      <c r="D29" s="9">
        <v>1904</v>
      </c>
      <c r="E29" s="9">
        <f t="shared" ref="E29:F32" si="6">D29</f>
        <v>1904</v>
      </c>
      <c r="F29" s="9">
        <f t="shared" si="6"/>
        <v>1904</v>
      </c>
      <c r="G29" s="10">
        <f t="shared" ref="G29:G34" si="7">SUM(F29/E29*100)</f>
        <v>100</v>
      </c>
      <c r="H29" s="11">
        <f>E29-F29</f>
        <v>0</v>
      </c>
    </row>
    <row r="30" spans="1:8">
      <c r="A30" s="111" t="s">
        <v>37</v>
      </c>
      <c r="B30" s="112"/>
      <c r="C30" s="31" t="s">
        <v>38</v>
      </c>
      <c r="D30" s="9">
        <v>200000</v>
      </c>
      <c r="E30" s="9">
        <f t="shared" si="6"/>
        <v>200000</v>
      </c>
      <c r="F30" s="9">
        <f t="shared" si="6"/>
        <v>200000</v>
      </c>
      <c r="G30" s="10">
        <f t="shared" si="7"/>
        <v>100</v>
      </c>
      <c r="H30" s="11">
        <f>E30-F30</f>
        <v>0</v>
      </c>
    </row>
    <row r="31" spans="1:8">
      <c r="A31" s="111" t="s">
        <v>35</v>
      </c>
      <c r="B31" s="112"/>
      <c r="C31" s="31" t="s">
        <v>39</v>
      </c>
      <c r="D31" s="9">
        <v>10000</v>
      </c>
      <c r="E31" s="9">
        <f t="shared" si="6"/>
        <v>10000</v>
      </c>
      <c r="F31" s="9">
        <f t="shared" si="6"/>
        <v>10000</v>
      </c>
      <c r="G31" s="10">
        <f t="shared" si="7"/>
        <v>100</v>
      </c>
      <c r="H31" s="11">
        <f>E31-F31</f>
        <v>0</v>
      </c>
    </row>
    <row r="32" spans="1:8">
      <c r="A32" s="111" t="s">
        <v>83</v>
      </c>
      <c r="B32" s="112"/>
      <c r="C32" s="31" t="s">
        <v>82</v>
      </c>
      <c r="D32" s="9">
        <v>218560</v>
      </c>
      <c r="E32" s="9">
        <f t="shared" si="6"/>
        <v>218560</v>
      </c>
      <c r="F32" s="9">
        <f t="shared" si="6"/>
        <v>218560</v>
      </c>
      <c r="G32" s="10">
        <f t="shared" si="7"/>
        <v>100</v>
      </c>
      <c r="H32" s="11">
        <f t="shared" ref="H32" si="8">E32-F32</f>
        <v>0</v>
      </c>
    </row>
    <row r="33" spans="1:8">
      <c r="A33" s="111" t="s">
        <v>40</v>
      </c>
      <c r="B33" s="112"/>
      <c r="C33" s="31" t="s">
        <v>41</v>
      </c>
      <c r="D33" s="9">
        <v>621306.46</v>
      </c>
      <c r="E33" s="9">
        <f>D33</f>
        <v>621306.46</v>
      </c>
      <c r="F33" s="9">
        <v>604255.69999999995</v>
      </c>
      <c r="G33" s="10">
        <f t="shared" si="7"/>
        <v>97.255660274319382</v>
      </c>
      <c r="H33" s="11">
        <f t="shared" si="1"/>
        <v>17050.760000000009</v>
      </c>
    </row>
    <row r="34" spans="1:8">
      <c r="A34" s="111" t="s">
        <v>42</v>
      </c>
      <c r="B34" s="112"/>
      <c r="C34" s="31" t="s">
        <v>43</v>
      </c>
      <c r="D34" s="9">
        <v>341900</v>
      </c>
      <c r="E34" s="9">
        <f>D34</f>
        <v>341900</v>
      </c>
      <c r="F34" s="9">
        <f>E34</f>
        <v>341900</v>
      </c>
      <c r="G34" s="10">
        <f t="shared" si="7"/>
        <v>100</v>
      </c>
      <c r="H34" s="11">
        <f t="shared" si="1"/>
        <v>0</v>
      </c>
    </row>
    <row r="35" spans="1:8" ht="12.75" customHeight="1">
      <c r="A35" s="109" t="s">
        <v>44</v>
      </c>
      <c r="B35" s="110"/>
      <c r="C35" s="23"/>
      <c r="D35" s="28">
        <f>SUM(D9:D34)</f>
        <v>3259187.62</v>
      </c>
      <c r="E35" s="9">
        <f>D35</f>
        <v>3259187.62</v>
      </c>
      <c r="F35" s="28">
        <f>SUM(F9:F34)</f>
        <v>3242136.8600000003</v>
      </c>
      <c r="G35" s="10">
        <f>F35/E35*100</f>
        <v>99.476840182646512</v>
      </c>
      <c r="H35" s="11">
        <f t="shared" si="1"/>
        <v>17050.759999999776</v>
      </c>
    </row>
    <row r="36" spans="1:8">
      <c r="A36" s="106" t="s">
        <v>45</v>
      </c>
      <c r="B36" s="107"/>
      <c r="C36" s="8"/>
      <c r="D36" s="36">
        <v>851620</v>
      </c>
      <c r="E36" s="9">
        <f>D36</f>
        <v>851620</v>
      </c>
      <c r="F36" s="36">
        <f>E36</f>
        <v>851620</v>
      </c>
      <c r="G36" s="10">
        <f>F36/E36*100</f>
        <v>100</v>
      </c>
      <c r="H36" s="11">
        <f t="shared" si="1"/>
        <v>0</v>
      </c>
    </row>
    <row r="37" spans="1:8">
      <c r="A37" s="113" t="s">
        <v>46</v>
      </c>
      <c r="B37" s="114"/>
      <c r="C37" s="37"/>
      <c r="D37" s="38">
        <v>908401</v>
      </c>
      <c r="E37" s="9">
        <f>D37</f>
        <v>908401</v>
      </c>
      <c r="F37" s="38">
        <f>E37</f>
        <v>908401</v>
      </c>
      <c r="G37" s="10">
        <f>F37/E37*100</f>
        <v>100</v>
      </c>
      <c r="H37" s="39">
        <f t="shared" si="1"/>
        <v>0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 t="shared" ref="D40:E43" si="9">C40</f>
        <v>1296000</v>
      </c>
      <c r="E40" s="28">
        <f t="shared" si="9"/>
        <v>1296000</v>
      </c>
      <c r="F40" s="28">
        <f t="shared" ref="F40:F44" si="10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si="9"/>
        <v>215000</v>
      </c>
      <c r="E41" s="28">
        <f t="shared" si="9"/>
        <v>215000</v>
      </c>
      <c r="F41" s="28"/>
      <c r="G41" s="42">
        <f>SUM(E41-D41)</f>
        <v>0</v>
      </c>
      <c r="H41" s="43"/>
    </row>
    <row r="42" spans="1:8" ht="12.75" customHeight="1">
      <c r="A42" s="113" t="s">
        <v>53</v>
      </c>
      <c r="B42" s="114"/>
      <c r="C42" s="28">
        <v>101600</v>
      </c>
      <c r="D42" s="36">
        <f t="shared" si="9"/>
        <v>101600</v>
      </c>
      <c r="E42" s="28">
        <f t="shared" si="9"/>
        <v>101600</v>
      </c>
      <c r="F42" s="28">
        <f t="shared" si="10"/>
        <v>100</v>
      </c>
      <c r="G42" s="42">
        <f t="shared" ref="G42:G57" si="11">SUM(E42-D42)</f>
        <v>0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9"/>
        <v>200000</v>
      </c>
      <c r="E43" s="28">
        <f t="shared" si="9"/>
        <v>200000</v>
      </c>
      <c r="F43" s="28">
        <f t="shared" si="10"/>
        <v>100</v>
      </c>
      <c r="G43" s="42">
        <f>SUM(E43-D43)</f>
        <v>0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>C44</f>
        <v>700000</v>
      </c>
      <c r="E44" s="28">
        <v>700000</v>
      </c>
      <c r="F44" s="28">
        <f t="shared" si="10"/>
        <v>100</v>
      </c>
      <c r="G44" s="42">
        <f t="shared" si="11"/>
        <v>0</v>
      </c>
      <c r="H44" s="43"/>
    </row>
    <row r="45" spans="1:8" ht="12.75" customHeight="1">
      <c r="A45" s="113" t="s">
        <v>56</v>
      </c>
      <c r="B45" s="114"/>
      <c r="C45" s="28">
        <v>238900</v>
      </c>
      <c r="D45" s="36">
        <f>C45</f>
        <v>238900</v>
      </c>
      <c r="E45" s="28">
        <f>D45</f>
        <v>238900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5000</v>
      </c>
      <c r="D46" s="36">
        <f>C46</f>
        <v>5000</v>
      </c>
      <c r="E46" s="28">
        <v>5000</v>
      </c>
      <c r="F46" s="28"/>
      <c r="G46" s="42">
        <f>SUM(E46-D46)</f>
        <v>0</v>
      </c>
      <c r="H46" s="43"/>
    </row>
    <row r="47" spans="1:8" ht="12.75" customHeight="1">
      <c r="A47" s="113"/>
      <c r="B47" s="114"/>
      <c r="C47" s="28">
        <v>0</v>
      </c>
      <c r="D47" s="36">
        <f t="shared" ref="D47:D54" si="12">SUM(C47/12*10)</f>
        <v>0</v>
      </c>
      <c r="E47" s="28">
        <v>0</v>
      </c>
      <c r="F47" s="28"/>
      <c r="G47" s="42">
        <f>SUM(E47-D47)</f>
        <v>0</v>
      </c>
      <c r="H47" s="43"/>
    </row>
    <row r="48" spans="1:8">
      <c r="A48" s="106" t="s">
        <v>58</v>
      </c>
      <c r="B48" s="44"/>
      <c r="C48" s="36">
        <v>25345</v>
      </c>
      <c r="D48" s="36">
        <f t="shared" ref="D48:D53" si="13">C48</f>
        <v>25345</v>
      </c>
      <c r="E48" s="36">
        <v>24949</v>
      </c>
      <c r="F48" s="28">
        <f>E48/D48*100</f>
        <v>98.437561649240479</v>
      </c>
      <c r="G48" s="42">
        <f t="shared" si="11"/>
        <v>-396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13"/>
        <v>20000</v>
      </c>
      <c r="E49" s="36">
        <v>75783</v>
      </c>
      <c r="F49" s="28">
        <f t="shared" ref="F49" si="14">E49/D49*100</f>
        <v>378.91499999999996</v>
      </c>
      <c r="G49" s="42">
        <f t="shared" si="11"/>
        <v>55783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13"/>
        <v>10500</v>
      </c>
      <c r="E50" s="36">
        <v>12064</v>
      </c>
      <c r="F50" s="28">
        <f>E50/D50*100</f>
        <v>114.8952380952381</v>
      </c>
      <c r="G50" s="42">
        <f t="shared" si="11"/>
        <v>1564</v>
      </c>
      <c r="H50" s="42"/>
    </row>
    <row r="51" spans="1:8">
      <c r="A51" s="113" t="s">
        <v>61</v>
      </c>
      <c r="B51" s="114"/>
      <c r="C51" s="36">
        <v>16300</v>
      </c>
      <c r="D51" s="36">
        <f t="shared" si="13"/>
        <v>16300</v>
      </c>
      <c r="E51" s="36">
        <v>18449</v>
      </c>
      <c r="F51" s="28">
        <f>SUM(E51/D51*100)</f>
        <v>113.18404907975462</v>
      </c>
      <c r="G51" s="42">
        <f t="shared" si="11"/>
        <v>2149</v>
      </c>
      <c r="H51" s="42"/>
    </row>
    <row r="52" spans="1:8" ht="12.75" customHeight="1">
      <c r="A52" s="113" t="s">
        <v>62</v>
      </c>
      <c r="B52" s="114"/>
      <c r="C52" s="36">
        <v>245850</v>
      </c>
      <c r="D52" s="36">
        <f t="shared" si="13"/>
        <v>245850</v>
      </c>
      <c r="E52" s="36">
        <v>247085</v>
      </c>
      <c r="F52" s="28">
        <f>SUM(E52/D52*100)</f>
        <v>100.50233882448647</v>
      </c>
      <c r="G52" s="42">
        <f t="shared" si="11"/>
        <v>1235</v>
      </c>
      <c r="H52" s="42"/>
    </row>
    <row r="53" spans="1:8" ht="12.75" customHeight="1">
      <c r="A53" s="113" t="s">
        <v>63</v>
      </c>
      <c r="B53" s="114"/>
      <c r="C53" s="36">
        <v>1000</v>
      </c>
      <c r="D53" s="36">
        <f t="shared" si="13"/>
        <v>1000</v>
      </c>
      <c r="E53" s="36">
        <v>1000</v>
      </c>
      <c r="F53" s="28">
        <f>SUM(E53/D53*100)</f>
        <v>100</v>
      </c>
      <c r="G53" s="42">
        <f t="shared" si="11"/>
        <v>0</v>
      </c>
      <c r="H53" s="42"/>
    </row>
    <row r="54" spans="1:8" ht="12.75" customHeight="1">
      <c r="A54" s="113" t="s">
        <v>73</v>
      </c>
      <c r="B54" s="114"/>
      <c r="C54" s="36">
        <v>0</v>
      </c>
      <c r="D54" s="36">
        <f t="shared" si="12"/>
        <v>0</v>
      </c>
      <c r="E54" s="36">
        <v>0</v>
      </c>
      <c r="F54" s="36"/>
      <c r="G54" s="42">
        <f t="shared" ref="G54" si="15">SUM(E54-D54)</f>
        <v>0</v>
      </c>
      <c r="H54" s="42"/>
    </row>
    <row r="55" spans="1:8" ht="12.75" customHeight="1">
      <c r="A55" s="113" t="s">
        <v>74</v>
      </c>
      <c r="B55" s="114"/>
      <c r="C55" s="36">
        <v>183692</v>
      </c>
      <c r="D55" s="36">
        <f>C55</f>
        <v>183692</v>
      </c>
      <c r="E55" s="36">
        <v>183692</v>
      </c>
      <c r="F55" s="28">
        <f>SUM(E55/D55*100)</f>
        <v>100</v>
      </c>
      <c r="G55" s="42">
        <f t="shared" si="11"/>
        <v>0</v>
      </c>
      <c r="H55" s="42"/>
    </row>
    <row r="56" spans="1:8">
      <c r="A56" s="113" t="s">
        <v>64</v>
      </c>
      <c r="B56" s="114"/>
      <c r="C56" s="36">
        <f>SUM(C48:C55)</f>
        <v>502687</v>
      </c>
      <c r="D56" s="36">
        <f>C56</f>
        <v>502687</v>
      </c>
      <c r="E56" s="36">
        <f>SUM(E48:E55)</f>
        <v>563022</v>
      </c>
      <c r="F56" s="46">
        <f>SUM(E56/D56*100)</f>
        <v>112.00249857267046</v>
      </c>
      <c r="G56" s="42">
        <f t="shared" si="11"/>
        <v>60335</v>
      </c>
      <c r="H56" s="42"/>
    </row>
    <row r="57" spans="1:8">
      <c r="A57" s="47" t="s">
        <v>65</v>
      </c>
      <c r="B57" s="48"/>
      <c r="C57" s="36">
        <f>SUM(C40,C56,C42,C43,C44,C45,C41,C47,C46)</f>
        <v>3259187</v>
      </c>
      <c r="D57" s="36">
        <f>SUM(D40,D56,D42,D43,D44,D45,D41,D47,D46)</f>
        <v>3259187</v>
      </c>
      <c r="E57" s="36">
        <f>SUM(E40,E56,E42,E43,E44,E45,E41,E47,E46)</f>
        <v>3319522</v>
      </c>
      <c r="F57" s="36">
        <f>E57/D57*100</f>
        <v>101.85122854257827</v>
      </c>
      <c r="G57" s="42">
        <f t="shared" si="11"/>
        <v>60335</v>
      </c>
      <c r="H57" s="42"/>
    </row>
    <row r="59" spans="1:8" ht="12.75" customHeight="1"/>
    <row r="60" spans="1:8">
      <c r="B60" t="s">
        <v>88</v>
      </c>
      <c r="C60" s="84">
        <v>309843</v>
      </c>
    </row>
    <row r="61" spans="1:8">
      <c r="C61" s="84"/>
    </row>
    <row r="62" spans="1:8">
      <c r="C62" s="84"/>
    </row>
    <row r="63" spans="1:8">
      <c r="C63" s="84"/>
    </row>
    <row r="64" spans="1:8">
      <c r="C64" s="84"/>
    </row>
  </sheetData>
  <mergeCells count="23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52:B52"/>
    <mergeCell ref="A53:B53"/>
    <mergeCell ref="A54:B54"/>
    <mergeCell ref="A55:B55"/>
    <mergeCell ref="A56:B56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E53" sqref="E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75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51" t="s">
        <v>4</v>
      </c>
      <c r="D8" s="4" t="s">
        <v>69</v>
      </c>
      <c r="E8" s="4" t="s">
        <v>76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SUM(D9/12*2)</f>
        <v>159866.66666666666</v>
      </c>
      <c r="F9" s="9">
        <v>145336</v>
      </c>
      <c r="G9" s="10">
        <f>F9/E9*100</f>
        <v>90.910758965804845</v>
      </c>
      <c r="H9" s="11">
        <f t="shared" ref="H9:H36" si="0">E9-F9</f>
        <v>14530.666666666657</v>
      </c>
    </row>
    <row r="10" spans="1:14">
      <c r="A10" s="54" t="s">
        <v>8</v>
      </c>
      <c r="B10" s="55"/>
      <c r="C10" s="8">
        <v>213</v>
      </c>
      <c r="D10" s="9">
        <v>289900</v>
      </c>
      <c r="E10" s="9">
        <f t="shared" ref="E10:E36" si="1">SUM(D10/12*2)</f>
        <v>48316.666666666664</v>
      </c>
      <c r="F10" s="9">
        <v>43946</v>
      </c>
      <c r="G10" s="10">
        <f>F10/E10*100</f>
        <v>90.954122111072792</v>
      </c>
      <c r="H10" s="11">
        <f t="shared" si="0"/>
        <v>4370.6666666666642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7600</v>
      </c>
      <c r="F12" s="17">
        <v>3328</v>
      </c>
      <c r="G12" s="10">
        <f>F12/E12*100</f>
        <v>43.789473684210527</v>
      </c>
      <c r="H12" s="11">
        <f t="shared" si="0"/>
        <v>4272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466.66666666666669</v>
      </c>
      <c r="F14" s="9"/>
      <c r="G14" s="20"/>
      <c r="H14" s="11">
        <f>E14-F14</f>
        <v>466.66666666666669</v>
      </c>
    </row>
    <row r="15" spans="1:14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>
      <c r="A16" s="54" t="s">
        <v>17</v>
      </c>
      <c r="B16" s="55"/>
      <c r="C16" s="19" t="s">
        <v>18</v>
      </c>
      <c r="D16" s="9">
        <v>59400</v>
      </c>
      <c r="E16" s="9">
        <f t="shared" si="1"/>
        <v>9900</v>
      </c>
      <c r="F16" s="9">
        <v>9513</v>
      </c>
      <c r="G16" s="10">
        <f t="shared" si="2"/>
        <v>96.090909090909093</v>
      </c>
      <c r="H16" s="11">
        <f>E16-F16</f>
        <v>387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1166.6666666666667</v>
      </c>
      <c r="F17" s="9">
        <v>1191</v>
      </c>
      <c r="G17" s="10">
        <f t="shared" si="2"/>
        <v>102.08571428571427</v>
      </c>
      <c r="H17" s="11">
        <f>E17-F17</f>
        <v>-24.333333333333258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166.66666666666666</v>
      </c>
      <c r="F18" s="9">
        <v>0</v>
      </c>
      <c r="G18" s="10">
        <f t="shared" si="2"/>
        <v>0</v>
      </c>
      <c r="H18" s="11">
        <f>E18-F18</f>
        <v>166.66666666666666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5000</v>
      </c>
      <c r="F19" s="24">
        <v>0</v>
      </c>
      <c r="G19" s="10">
        <f t="shared" si="2"/>
        <v>0</v>
      </c>
      <c r="H19" s="11">
        <f>E19-F19</f>
        <v>5000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7316.666666666667</v>
      </c>
      <c r="F20" s="24">
        <v>8400</v>
      </c>
      <c r="G20" s="10">
        <f t="shared" si="2"/>
        <v>114.80637813211845</v>
      </c>
      <c r="H20" s="11">
        <f t="shared" si="0"/>
        <v>-1083.333333333333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1166.6666666666667</v>
      </c>
      <c r="F21" s="9"/>
      <c r="G21" s="10"/>
      <c r="H21" s="11">
        <f t="shared" si="0"/>
        <v>1166.6666666666667</v>
      </c>
    </row>
    <row r="22" spans="1:8">
      <c r="A22" s="54" t="s">
        <v>24</v>
      </c>
      <c r="B22" s="55"/>
      <c r="C22" s="25">
        <v>312</v>
      </c>
      <c r="D22" s="9">
        <v>30000</v>
      </c>
      <c r="E22" s="9">
        <f t="shared" si="1"/>
        <v>5000</v>
      </c>
      <c r="F22" s="26"/>
      <c r="G22" s="10"/>
      <c r="H22" s="11">
        <f t="shared" si="0"/>
        <v>5000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20333.333333333332</v>
      </c>
      <c r="F23" s="26">
        <v>35100</v>
      </c>
      <c r="G23" s="10">
        <f>SUM(F23/E23*100)</f>
        <v>172.62295081967213</v>
      </c>
      <c r="H23" s="11">
        <f t="shared" si="0"/>
        <v>-14766.666666666668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6683.333333333333</v>
      </c>
      <c r="F24" s="26"/>
      <c r="G24" s="10">
        <f>F24/E24*100</f>
        <v>0</v>
      </c>
      <c r="H24" s="11">
        <f t="shared" si="0"/>
        <v>6683.333333333333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1616.6666666666667</v>
      </c>
      <c r="F25" s="26">
        <v>4284</v>
      </c>
      <c r="G25" s="10">
        <f>SUM(F25/E25*100)</f>
        <v>264.98969072164948</v>
      </c>
      <c r="H25" s="11">
        <f>E25-F25</f>
        <v>-2667.333333333333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650</v>
      </c>
      <c r="F26" s="28"/>
      <c r="G26" s="10"/>
      <c r="H26" s="11">
        <f>E26-F26</f>
        <v>650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15650</v>
      </c>
      <c r="F27" s="28">
        <v>0</v>
      </c>
      <c r="G27" s="10">
        <f>F27/E27*100</f>
        <v>0</v>
      </c>
      <c r="H27" s="11">
        <f t="shared" si="0"/>
        <v>15650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54" t="s">
        <v>35</v>
      </c>
      <c r="B29" s="55"/>
      <c r="C29" s="31" t="s">
        <v>36</v>
      </c>
      <c r="D29" s="9">
        <v>5000</v>
      </c>
      <c r="E29" s="9">
        <f t="shared" si="1"/>
        <v>833.33333333333337</v>
      </c>
      <c r="F29" s="9"/>
      <c r="G29" s="10">
        <f>SUM(F29/E29*100)</f>
        <v>0</v>
      </c>
      <c r="H29" s="11">
        <f>E29-F29</f>
        <v>833.33333333333337</v>
      </c>
    </row>
    <row r="30" spans="1:8">
      <c r="A30" s="54" t="s">
        <v>37</v>
      </c>
      <c r="B30" s="55"/>
      <c r="C30" s="31" t="s">
        <v>38</v>
      </c>
      <c r="D30" s="9">
        <v>200000</v>
      </c>
      <c r="E30" s="9">
        <f t="shared" si="1"/>
        <v>33333.333333333336</v>
      </c>
      <c r="F30" s="9">
        <v>30000</v>
      </c>
      <c r="G30" s="10">
        <f>SUM(F30/E30*100)</f>
        <v>89.999999999999986</v>
      </c>
      <c r="H30" s="11">
        <f>E30-F30</f>
        <v>3333.3333333333358</v>
      </c>
    </row>
    <row r="31" spans="1:8">
      <c r="A31" s="54" t="s">
        <v>35</v>
      </c>
      <c r="B31" s="55"/>
      <c r="C31" s="31" t="s">
        <v>39</v>
      </c>
      <c r="D31" s="9">
        <v>34000</v>
      </c>
      <c r="E31" s="9">
        <f t="shared" si="1"/>
        <v>5666.666666666667</v>
      </c>
      <c r="F31" s="9"/>
      <c r="G31" s="10"/>
      <c r="H31" s="11">
        <f>E31-F31</f>
        <v>5666.666666666667</v>
      </c>
    </row>
    <row r="32" spans="1:8">
      <c r="A32" s="54" t="s">
        <v>40</v>
      </c>
      <c r="B32" s="55"/>
      <c r="C32" s="31" t="s">
        <v>41</v>
      </c>
      <c r="D32" s="9">
        <v>840000</v>
      </c>
      <c r="E32" s="9">
        <f t="shared" si="1"/>
        <v>140000</v>
      </c>
      <c r="F32" s="9">
        <v>30365</v>
      </c>
      <c r="G32" s="10">
        <f>SUM(F32/E32*100)</f>
        <v>21.689285714285713</v>
      </c>
      <c r="H32" s="11">
        <f t="shared" si="0"/>
        <v>109635</v>
      </c>
    </row>
    <row r="33" spans="1:8">
      <c r="A33" s="54" t="s">
        <v>42</v>
      </c>
      <c r="B33" s="55"/>
      <c r="C33" s="31" t="s">
        <v>43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 t="shared" si="0"/>
        <v>0</v>
      </c>
    </row>
    <row r="34" spans="1:8" ht="12.75" customHeight="1">
      <c r="A34" s="52" t="s">
        <v>44</v>
      </c>
      <c r="B34" s="53"/>
      <c r="C34" s="23"/>
      <c r="D34" s="28">
        <f>SUM(D9:D33)</f>
        <v>2877700</v>
      </c>
      <c r="E34" s="9">
        <f t="shared" si="1"/>
        <v>479616.66666666669</v>
      </c>
      <c r="F34" s="28">
        <f>SUM(F9:F33)</f>
        <v>329363</v>
      </c>
      <c r="G34" s="10">
        <f>F34/E34*100</f>
        <v>68.6721339958995</v>
      </c>
      <c r="H34" s="11">
        <f t="shared" si="0"/>
        <v>150253.66666666669</v>
      </c>
    </row>
    <row r="35" spans="1:8">
      <c r="A35" s="49" t="s">
        <v>45</v>
      </c>
      <c r="B35" s="50"/>
      <c r="C35" s="8"/>
      <c r="D35" s="36">
        <v>731100</v>
      </c>
      <c r="E35" s="9">
        <f t="shared" si="1"/>
        <v>121850</v>
      </c>
      <c r="F35" s="36">
        <v>112378</v>
      </c>
      <c r="G35" s="10">
        <f>F35/E35*100</f>
        <v>92.226508001641363</v>
      </c>
      <c r="H35" s="11">
        <f t="shared" si="0"/>
        <v>9472</v>
      </c>
    </row>
    <row r="36" spans="1:8">
      <c r="A36" s="113" t="s">
        <v>46</v>
      </c>
      <c r="B36" s="114"/>
      <c r="C36" s="37"/>
      <c r="D36" s="38">
        <v>969800</v>
      </c>
      <c r="E36" s="9">
        <f t="shared" si="1"/>
        <v>161633.33333333334</v>
      </c>
      <c r="F36" s="38">
        <v>156621</v>
      </c>
      <c r="G36" s="10">
        <f>F36/E36*100</f>
        <v>96.898948236749831</v>
      </c>
      <c r="H36" s="39">
        <f t="shared" si="0"/>
        <v>5012.333333333343</v>
      </c>
    </row>
    <row r="38" spans="1:8" ht="27" customHeight="1">
      <c r="A38" s="117" t="s">
        <v>47</v>
      </c>
      <c r="B38" s="118"/>
      <c r="C38" s="4" t="s">
        <v>72</v>
      </c>
      <c r="D38" s="4" t="s">
        <v>48</v>
      </c>
      <c r="E38" s="4" t="s">
        <v>49</v>
      </c>
      <c r="F38" s="4" t="s">
        <v>5</v>
      </c>
      <c r="G38" s="4" t="s">
        <v>50</v>
      </c>
      <c r="H38" s="4"/>
    </row>
    <row r="39" spans="1:8" ht="12.75" customHeight="1">
      <c r="A39" s="40" t="s">
        <v>51</v>
      </c>
      <c r="B39" s="41"/>
      <c r="C39" s="28">
        <v>1296000</v>
      </c>
      <c r="D39" s="36">
        <f>SUM(C39/12*2)</f>
        <v>216000</v>
      </c>
      <c r="E39" s="28">
        <v>216000</v>
      </c>
      <c r="F39" s="28">
        <f t="shared" ref="F39:F44" si="3">SUM(E39/D39*100)</f>
        <v>100</v>
      </c>
      <c r="G39" s="42">
        <f>E39-D39</f>
        <v>0</v>
      </c>
      <c r="H39" s="43"/>
    </row>
    <row r="40" spans="1:8" ht="12.75" customHeight="1">
      <c r="A40" s="113" t="s">
        <v>52</v>
      </c>
      <c r="B40" s="114"/>
      <c r="C40" s="28">
        <v>0</v>
      </c>
      <c r="D40" s="36">
        <f t="shared" ref="D40:D54" si="4">SUM(C40/12*2)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3" t="s">
        <v>53</v>
      </c>
      <c r="B41" s="114"/>
      <c r="C41" s="28">
        <v>93900</v>
      </c>
      <c r="D41" s="36">
        <f t="shared" si="4"/>
        <v>15650</v>
      </c>
      <c r="E41" s="28">
        <v>0</v>
      </c>
      <c r="F41" s="28">
        <f t="shared" si="3"/>
        <v>0</v>
      </c>
      <c r="G41" s="42">
        <f t="shared" ref="G41:G56" si="5">SUM(E41-D41)</f>
        <v>-15650</v>
      </c>
      <c r="H41" s="43"/>
    </row>
    <row r="42" spans="1:8" ht="12.75" customHeight="1">
      <c r="A42" s="113" t="s">
        <v>54</v>
      </c>
      <c r="B42" s="114"/>
      <c r="C42" s="28">
        <v>200000</v>
      </c>
      <c r="D42" s="36">
        <f t="shared" si="4"/>
        <v>33333.333333333336</v>
      </c>
      <c r="E42" s="28">
        <v>30000</v>
      </c>
      <c r="F42" s="28">
        <f t="shared" si="3"/>
        <v>89.999999999999986</v>
      </c>
      <c r="G42" s="42">
        <f>SUM(E42-D42)</f>
        <v>-3333.3333333333358</v>
      </c>
      <c r="H42" s="43"/>
    </row>
    <row r="43" spans="1:8" ht="12.75" customHeight="1">
      <c r="A43" s="113" t="s">
        <v>55</v>
      </c>
      <c r="B43" s="114"/>
      <c r="C43" s="28">
        <v>700000</v>
      </c>
      <c r="D43" s="36">
        <f t="shared" si="4"/>
        <v>116666.66666666667</v>
      </c>
      <c r="E43" s="28">
        <v>175000</v>
      </c>
      <c r="F43" s="28">
        <f t="shared" si="3"/>
        <v>150</v>
      </c>
      <c r="G43" s="42">
        <f t="shared" si="5"/>
        <v>58333.333333333328</v>
      </c>
      <c r="H43" s="43"/>
    </row>
    <row r="44" spans="1:8" ht="12.75" customHeight="1">
      <c r="A44" s="113" t="s">
        <v>56</v>
      </c>
      <c r="B44" s="114"/>
      <c r="C44" s="28">
        <v>0</v>
      </c>
      <c r="D44" s="36">
        <f t="shared" si="4"/>
        <v>0</v>
      </c>
      <c r="E44" s="28">
        <v>0</v>
      </c>
      <c r="F44" s="28" t="e">
        <f t="shared" si="3"/>
        <v>#DIV/0!</v>
      </c>
      <c r="G44" s="42">
        <f>SUM(E44-D44)</f>
        <v>0</v>
      </c>
      <c r="H44" s="43"/>
    </row>
    <row r="45" spans="1:8" ht="12.75" customHeight="1">
      <c r="A45" s="113" t="s">
        <v>57</v>
      </c>
      <c r="B45" s="114"/>
      <c r="C45" s="28">
        <v>0</v>
      </c>
      <c r="D45" s="36">
        <f t="shared" si="4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/>
      <c r="B46" s="114"/>
      <c r="C46" s="28">
        <v>0</v>
      </c>
      <c r="D46" s="36">
        <f t="shared" si="4"/>
        <v>0</v>
      </c>
      <c r="E46" s="28">
        <v>0</v>
      </c>
      <c r="F46" s="28"/>
      <c r="G46" s="42">
        <f>SUM(E46-D46)</f>
        <v>0</v>
      </c>
      <c r="H46" s="43"/>
    </row>
    <row r="47" spans="1:8">
      <c r="A47" s="49" t="s">
        <v>58</v>
      </c>
      <c r="B47" s="44"/>
      <c r="C47" s="36">
        <v>25600</v>
      </c>
      <c r="D47" s="36">
        <f t="shared" si="4"/>
        <v>4266.666666666667</v>
      </c>
      <c r="E47" s="36">
        <v>2352</v>
      </c>
      <c r="F47" s="28">
        <f>E47/D47*100</f>
        <v>55.124999999999993</v>
      </c>
      <c r="G47" s="42">
        <f t="shared" si="5"/>
        <v>-1914.666666666667</v>
      </c>
      <c r="H47" s="42"/>
    </row>
    <row r="48" spans="1:8" ht="12.75" customHeight="1">
      <c r="A48" s="45" t="s">
        <v>59</v>
      </c>
      <c r="B48" s="45"/>
      <c r="C48" s="36">
        <v>20000</v>
      </c>
      <c r="D48" s="36">
        <f t="shared" si="4"/>
        <v>3333.3333333333335</v>
      </c>
      <c r="E48" s="36">
        <v>0</v>
      </c>
      <c r="F48" s="28"/>
      <c r="G48" s="42">
        <f t="shared" si="5"/>
        <v>-3333.3333333333335</v>
      </c>
      <c r="H48" s="42"/>
    </row>
    <row r="49" spans="1:8" ht="12.75" customHeight="1">
      <c r="A49" s="113" t="s">
        <v>60</v>
      </c>
      <c r="B49" s="114"/>
      <c r="C49" s="36">
        <v>10500</v>
      </c>
      <c r="D49" s="36">
        <f t="shared" si="4"/>
        <v>1750</v>
      </c>
      <c r="E49" s="36">
        <v>164</v>
      </c>
      <c r="F49" s="28">
        <f>E49/D49*100</f>
        <v>9.3714285714285701</v>
      </c>
      <c r="G49" s="42">
        <f t="shared" si="5"/>
        <v>-1586</v>
      </c>
      <c r="H49" s="42"/>
    </row>
    <row r="50" spans="1:8">
      <c r="A50" s="113" t="s">
        <v>61</v>
      </c>
      <c r="B50" s="114"/>
      <c r="C50" s="36">
        <v>17700</v>
      </c>
      <c r="D50" s="36">
        <f t="shared" si="4"/>
        <v>2950</v>
      </c>
      <c r="E50" s="36">
        <v>4593</v>
      </c>
      <c r="F50" s="28">
        <f>SUM(E50/D50*100)</f>
        <v>155.69491525423729</v>
      </c>
      <c r="G50" s="42">
        <f t="shared" si="5"/>
        <v>1643</v>
      </c>
      <c r="H50" s="42"/>
    </row>
    <row r="51" spans="1:8" ht="12.75" customHeight="1">
      <c r="A51" s="113" t="s">
        <v>62</v>
      </c>
      <c r="B51" s="114"/>
      <c r="C51" s="36">
        <v>253500</v>
      </c>
      <c r="D51" s="36">
        <f t="shared" si="4"/>
        <v>42250</v>
      </c>
      <c r="E51" s="36">
        <v>5523</v>
      </c>
      <c r="F51" s="28">
        <f>SUM(E51/D51*100)</f>
        <v>13.072189349112426</v>
      </c>
      <c r="G51" s="42">
        <f t="shared" si="5"/>
        <v>-36727</v>
      </c>
      <c r="H51" s="42"/>
    </row>
    <row r="52" spans="1:8" ht="12.75" customHeight="1">
      <c r="A52" s="113" t="s">
        <v>63</v>
      </c>
      <c r="B52" s="114"/>
      <c r="C52" s="36">
        <v>5500</v>
      </c>
      <c r="D52" s="36">
        <f t="shared" si="4"/>
        <v>916.66666666666663</v>
      </c>
      <c r="E52" s="36">
        <v>400</v>
      </c>
      <c r="F52" s="28"/>
      <c r="G52" s="42">
        <f t="shared" si="5"/>
        <v>-516.66666666666663</v>
      </c>
      <c r="H52" s="42"/>
    </row>
    <row r="53" spans="1:8" ht="12.75" customHeight="1">
      <c r="A53" s="113" t="s">
        <v>73</v>
      </c>
      <c r="B53" s="114"/>
      <c r="C53" s="36">
        <v>25000</v>
      </c>
      <c r="D53" s="36">
        <f t="shared" si="4"/>
        <v>4166.666666666667</v>
      </c>
      <c r="E53" s="36">
        <v>0</v>
      </c>
      <c r="F53" s="36"/>
      <c r="G53" s="42">
        <f t="shared" ref="G53" si="6">SUM(E53-D53)</f>
        <v>-4166.666666666667</v>
      </c>
      <c r="H53" s="42"/>
    </row>
    <row r="54" spans="1:8" ht="12.75" customHeight="1">
      <c r="A54" s="113" t="s">
        <v>74</v>
      </c>
      <c r="B54" s="114"/>
      <c r="C54" s="36">
        <v>230000</v>
      </c>
      <c r="D54" s="36">
        <f t="shared" si="4"/>
        <v>38333.333333333336</v>
      </c>
      <c r="E54" s="36">
        <v>0</v>
      </c>
      <c r="F54" s="36"/>
      <c r="G54" s="42">
        <f t="shared" si="5"/>
        <v>-38333.333333333336</v>
      </c>
      <c r="H54" s="42"/>
    </row>
    <row r="55" spans="1:8">
      <c r="A55" s="113" t="s">
        <v>64</v>
      </c>
      <c r="B55" s="114"/>
      <c r="C55" s="36">
        <f>SUM(C47:C54)</f>
        <v>587800</v>
      </c>
      <c r="D55" s="36">
        <f>SUM(D47:D54)</f>
        <v>97966.666666666657</v>
      </c>
      <c r="E55" s="36">
        <f>SUM(E47:E54)</f>
        <v>13032</v>
      </c>
      <c r="F55" s="46">
        <f>SUM(E55/D55*100)</f>
        <v>13.302483838040152</v>
      </c>
      <c r="G55" s="42">
        <f t="shared" si="5"/>
        <v>-84934.666666666657</v>
      </c>
      <c r="H55" s="42"/>
    </row>
    <row r="56" spans="1:8">
      <c r="A56" s="47" t="s">
        <v>65</v>
      </c>
      <c r="B56" s="48"/>
      <c r="C56" s="36">
        <f>SUM(C39,C55,C41,C42,C43,C44,C40,C46,C45)</f>
        <v>2877700</v>
      </c>
      <c r="D56" s="36">
        <f>SUM(D39+D40+D41+D42+D43+D55+D44+D45+D46)</f>
        <v>479616.66666666663</v>
      </c>
      <c r="E56" s="36">
        <f>SUM(E39+E40+E41+E42+E43+E55+E44+E45+E46)</f>
        <v>434032</v>
      </c>
      <c r="F56" s="36">
        <f>E56/D56*100</f>
        <v>90.495604128296918</v>
      </c>
      <c r="G56" s="42">
        <f t="shared" si="5"/>
        <v>-45584.666666666628</v>
      </c>
      <c r="H56" s="42"/>
    </row>
    <row r="58" spans="1:8" ht="12.75" customHeight="1"/>
  </sheetData>
  <mergeCells count="23">
    <mergeCell ref="A25:B25"/>
    <mergeCell ref="B4:H4"/>
    <mergeCell ref="B5:F5"/>
    <mergeCell ref="C6:F6"/>
    <mergeCell ref="A8:B8"/>
    <mergeCell ref="A23:B23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8"/>
  <sheetViews>
    <sheetView topLeftCell="A19" workbookViewId="0">
      <selection activeCell="D39" sqref="D39:D5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77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58" t="s">
        <v>4</v>
      </c>
      <c r="D8" s="4" t="s">
        <v>69</v>
      </c>
      <c r="E8" s="4" t="s">
        <v>78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SUM(D9/12*3)</f>
        <v>239800</v>
      </c>
      <c r="F9" s="9">
        <v>145336</v>
      </c>
      <c r="G9" s="10">
        <f>F9/E9*100</f>
        <v>60.607172643869887</v>
      </c>
      <c r="H9" s="11">
        <f t="shared" ref="H9:H36" si="0">E9-F9</f>
        <v>94464</v>
      </c>
    </row>
    <row r="10" spans="1:14">
      <c r="A10" s="61" t="s">
        <v>8</v>
      </c>
      <c r="B10" s="62"/>
      <c r="C10" s="8">
        <v>213</v>
      </c>
      <c r="D10" s="9">
        <v>289900</v>
      </c>
      <c r="E10" s="9">
        <f t="shared" ref="E10:E36" si="1">SUM(D10/12*3)</f>
        <v>72475</v>
      </c>
      <c r="F10" s="9">
        <v>43946</v>
      </c>
      <c r="G10" s="10">
        <f>F10/E10*100</f>
        <v>60.636081407381859</v>
      </c>
      <c r="H10" s="11">
        <f t="shared" si="0"/>
        <v>28529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11400</v>
      </c>
      <c r="F12" s="17">
        <v>3328</v>
      </c>
      <c r="G12" s="10">
        <f>F12/E12*100</f>
        <v>29.192982456140349</v>
      </c>
      <c r="H12" s="11">
        <f t="shared" si="0"/>
        <v>8072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700</v>
      </c>
      <c r="F14" s="9"/>
      <c r="G14" s="20"/>
      <c r="H14" s="11">
        <f>E14-F14</f>
        <v>700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 t="shared" ref="G15:G20" si="2">F15/E15*100</f>
        <v>134.33395872420263</v>
      </c>
      <c r="H15" s="11">
        <f t="shared" si="0"/>
        <v>-4575</v>
      </c>
    </row>
    <row r="16" spans="1:14">
      <c r="A16" s="61" t="s">
        <v>17</v>
      </c>
      <c r="B16" s="62"/>
      <c r="C16" s="19" t="s">
        <v>18</v>
      </c>
      <c r="D16" s="9">
        <v>59400</v>
      </c>
      <c r="E16" s="9">
        <f t="shared" si="1"/>
        <v>14850</v>
      </c>
      <c r="F16" s="9">
        <v>9513</v>
      </c>
      <c r="G16" s="10">
        <f t="shared" si="2"/>
        <v>64.060606060606062</v>
      </c>
      <c r="H16" s="11">
        <f>E16-F16</f>
        <v>5337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1750</v>
      </c>
      <c r="F17" s="9">
        <v>1191</v>
      </c>
      <c r="G17" s="10">
        <f t="shared" si="2"/>
        <v>68.057142857142864</v>
      </c>
      <c r="H17" s="11">
        <f>E17-F17</f>
        <v>559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250</v>
      </c>
      <c r="F18" s="9">
        <v>0</v>
      </c>
      <c r="G18" s="10">
        <f t="shared" si="2"/>
        <v>0</v>
      </c>
      <c r="H18" s="11">
        <f>E18-F18</f>
        <v>250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7500</v>
      </c>
      <c r="F19" s="24">
        <v>0</v>
      </c>
      <c r="G19" s="10">
        <f t="shared" si="2"/>
        <v>0</v>
      </c>
      <c r="H19" s="11">
        <f>E19-F19</f>
        <v>7500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10975</v>
      </c>
      <c r="F20" s="24">
        <v>8400</v>
      </c>
      <c r="G20" s="10">
        <f t="shared" si="2"/>
        <v>76.537585421412302</v>
      </c>
      <c r="H20" s="11">
        <f t="shared" si="0"/>
        <v>2575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1750</v>
      </c>
      <c r="F21" s="9"/>
      <c r="G21" s="10"/>
      <c r="H21" s="11">
        <f t="shared" si="0"/>
        <v>1750</v>
      </c>
    </row>
    <row r="22" spans="1:8">
      <c r="A22" s="61" t="s">
        <v>24</v>
      </c>
      <c r="B22" s="62"/>
      <c r="C22" s="25">
        <v>312</v>
      </c>
      <c r="D22" s="9">
        <v>30000</v>
      </c>
      <c r="E22" s="9">
        <f t="shared" si="1"/>
        <v>7500</v>
      </c>
      <c r="F22" s="26"/>
      <c r="G22" s="10"/>
      <c r="H22" s="11">
        <f t="shared" si="0"/>
        <v>7500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30500</v>
      </c>
      <c r="F23" s="26">
        <v>35100</v>
      </c>
      <c r="G23" s="10">
        <f>SUM(F23/E23*100)</f>
        <v>115.08196721311475</v>
      </c>
      <c r="H23" s="11">
        <f t="shared" si="0"/>
        <v>-4600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10025</v>
      </c>
      <c r="F24" s="26"/>
      <c r="G24" s="10">
        <f>F24/E24*100</f>
        <v>0</v>
      </c>
      <c r="H24" s="11">
        <f t="shared" si="0"/>
        <v>10025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2425</v>
      </c>
      <c r="F25" s="26">
        <v>4284</v>
      </c>
      <c r="G25" s="10">
        <f>SUM(F25/E25*100)</f>
        <v>176.65979381443299</v>
      </c>
      <c r="H25" s="11">
        <f>E25-F25</f>
        <v>-1859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975</v>
      </c>
      <c r="F26" s="28"/>
      <c r="G26" s="10"/>
      <c r="H26" s="11">
        <f>E26-F26</f>
        <v>975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23475</v>
      </c>
      <c r="F27" s="28">
        <v>0</v>
      </c>
      <c r="G27" s="10">
        <f>F27/E27*100</f>
        <v>0</v>
      </c>
      <c r="H27" s="11">
        <f t="shared" si="0"/>
        <v>23475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1" t="s">
        <v>35</v>
      </c>
      <c r="B29" s="62"/>
      <c r="C29" s="31" t="s">
        <v>36</v>
      </c>
      <c r="D29" s="9">
        <v>5000</v>
      </c>
      <c r="E29" s="9">
        <f t="shared" si="1"/>
        <v>1250</v>
      </c>
      <c r="F29" s="9"/>
      <c r="G29" s="10">
        <f>SUM(F29/E29*100)</f>
        <v>0</v>
      </c>
      <c r="H29" s="11">
        <f>E29-F29</f>
        <v>1250</v>
      </c>
    </row>
    <row r="30" spans="1:8">
      <c r="A30" s="61" t="s">
        <v>37</v>
      </c>
      <c r="B30" s="62"/>
      <c r="C30" s="31" t="s">
        <v>38</v>
      </c>
      <c r="D30" s="9">
        <v>200000</v>
      </c>
      <c r="E30" s="9">
        <f t="shared" si="1"/>
        <v>50000</v>
      </c>
      <c r="F30" s="9">
        <v>30000</v>
      </c>
      <c r="G30" s="10">
        <f>SUM(F30/E30*100)</f>
        <v>60</v>
      </c>
      <c r="H30" s="11">
        <f>E30-F30</f>
        <v>20000</v>
      </c>
    </row>
    <row r="31" spans="1:8">
      <c r="A31" s="61" t="s">
        <v>35</v>
      </c>
      <c r="B31" s="62"/>
      <c r="C31" s="31" t="s">
        <v>39</v>
      </c>
      <c r="D31" s="9">
        <v>34000</v>
      </c>
      <c r="E31" s="9">
        <f t="shared" si="1"/>
        <v>8500</v>
      </c>
      <c r="F31" s="9"/>
      <c r="G31" s="10"/>
      <c r="H31" s="11">
        <f>E31-F31</f>
        <v>8500</v>
      </c>
    </row>
    <row r="32" spans="1:8">
      <c r="A32" s="61" t="s">
        <v>40</v>
      </c>
      <c r="B32" s="62"/>
      <c r="C32" s="31" t="s">
        <v>41</v>
      </c>
      <c r="D32" s="9">
        <v>840000</v>
      </c>
      <c r="E32" s="9">
        <f t="shared" si="1"/>
        <v>210000</v>
      </c>
      <c r="F32" s="9">
        <v>30365</v>
      </c>
      <c r="G32" s="10">
        <f>SUM(F32/E32*100)</f>
        <v>14.459523809523809</v>
      </c>
      <c r="H32" s="11">
        <f t="shared" si="0"/>
        <v>179635</v>
      </c>
    </row>
    <row r="33" spans="1:8">
      <c r="A33" s="61" t="s">
        <v>42</v>
      </c>
      <c r="B33" s="62"/>
      <c r="C33" s="31" t="s">
        <v>43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 t="shared" si="0"/>
        <v>0</v>
      </c>
    </row>
    <row r="34" spans="1:8" ht="12.75" customHeight="1">
      <c r="A34" s="59" t="s">
        <v>44</v>
      </c>
      <c r="B34" s="60"/>
      <c r="C34" s="23"/>
      <c r="D34" s="28">
        <f>SUM(D9:D33)</f>
        <v>2877700</v>
      </c>
      <c r="E34" s="9">
        <f t="shared" si="1"/>
        <v>719425</v>
      </c>
      <c r="F34" s="28">
        <f>SUM(F9:F33)</f>
        <v>329363</v>
      </c>
      <c r="G34" s="10">
        <f>F34/E34*100</f>
        <v>45.781422663933</v>
      </c>
      <c r="H34" s="11">
        <f t="shared" si="0"/>
        <v>390062</v>
      </c>
    </row>
    <row r="35" spans="1:8">
      <c r="A35" s="56" t="s">
        <v>45</v>
      </c>
      <c r="B35" s="57"/>
      <c r="C35" s="8"/>
      <c r="D35" s="36">
        <v>731100</v>
      </c>
      <c r="E35" s="9">
        <f t="shared" si="1"/>
        <v>182775</v>
      </c>
      <c r="F35" s="36">
        <v>112378</v>
      </c>
      <c r="G35" s="10">
        <f>F35/E35*100</f>
        <v>61.484338667760909</v>
      </c>
      <c r="H35" s="11">
        <f t="shared" si="0"/>
        <v>70397</v>
      </c>
    </row>
    <row r="36" spans="1:8">
      <c r="A36" s="113" t="s">
        <v>46</v>
      </c>
      <c r="B36" s="114"/>
      <c r="C36" s="37"/>
      <c r="D36" s="38">
        <v>969800</v>
      </c>
      <c r="E36" s="9">
        <f t="shared" si="1"/>
        <v>242450</v>
      </c>
      <c r="F36" s="38">
        <v>156621</v>
      </c>
      <c r="G36" s="10">
        <f>F36/E36*100</f>
        <v>64.599298824499897</v>
      </c>
      <c r="H36" s="39">
        <f t="shared" si="0"/>
        <v>85829</v>
      </c>
    </row>
    <row r="38" spans="1:8" ht="27" customHeight="1">
      <c r="A38" s="117" t="s">
        <v>47</v>
      </c>
      <c r="B38" s="118"/>
      <c r="C38" s="4" t="s">
        <v>72</v>
      </c>
      <c r="D38" s="4" t="s">
        <v>48</v>
      </c>
      <c r="E38" s="4" t="s">
        <v>49</v>
      </c>
      <c r="F38" s="4" t="s">
        <v>5</v>
      </c>
      <c r="G38" s="4" t="s">
        <v>50</v>
      </c>
      <c r="H38" s="4"/>
    </row>
    <row r="39" spans="1:8" ht="12.75" customHeight="1">
      <c r="A39" s="40" t="s">
        <v>51</v>
      </c>
      <c r="B39" s="41"/>
      <c r="C39" s="28">
        <v>1296000</v>
      </c>
      <c r="D39" s="36">
        <f>SUM(C39/12*3)</f>
        <v>324000</v>
      </c>
      <c r="E39" s="28">
        <v>216000</v>
      </c>
      <c r="F39" s="28">
        <f t="shared" ref="F39:F44" si="3">SUM(E39/D39*100)</f>
        <v>66.666666666666657</v>
      </c>
      <c r="G39" s="42">
        <f>E39-D39</f>
        <v>-108000</v>
      </c>
      <c r="H39" s="43"/>
    </row>
    <row r="40" spans="1:8" ht="12.75" customHeight="1">
      <c r="A40" s="113" t="s">
        <v>52</v>
      </c>
      <c r="B40" s="114"/>
      <c r="C40" s="28">
        <v>0</v>
      </c>
      <c r="D40" s="36">
        <f t="shared" ref="D40:D54" si="4">SUM(C40/12*3)</f>
        <v>0</v>
      </c>
      <c r="E40" s="28">
        <v>0</v>
      </c>
      <c r="F40" s="28"/>
      <c r="G40" s="42">
        <f>SUM(E40-D40)</f>
        <v>0</v>
      </c>
      <c r="H40" s="43"/>
    </row>
    <row r="41" spans="1:8" ht="12.75" customHeight="1">
      <c r="A41" s="113" t="s">
        <v>53</v>
      </c>
      <c r="B41" s="114"/>
      <c r="C41" s="28">
        <v>93900</v>
      </c>
      <c r="D41" s="36">
        <f t="shared" si="4"/>
        <v>23475</v>
      </c>
      <c r="E41" s="28">
        <v>0</v>
      </c>
      <c r="F41" s="28">
        <f t="shared" si="3"/>
        <v>0</v>
      </c>
      <c r="G41" s="42">
        <f t="shared" ref="G41:G56" si="5">SUM(E41-D41)</f>
        <v>-23475</v>
      </c>
      <c r="H41" s="43"/>
    </row>
    <row r="42" spans="1:8" ht="12.75" customHeight="1">
      <c r="A42" s="113" t="s">
        <v>54</v>
      </c>
      <c r="B42" s="114"/>
      <c r="C42" s="28">
        <v>200000</v>
      </c>
      <c r="D42" s="36">
        <f t="shared" si="4"/>
        <v>50000</v>
      </c>
      <c r="E42" s="28">
        <v>30000</v>
      </c>
      <c r="F42" s="28">
        <f t="shared" si="3"/>
        <v>60</v>
      </c>
      <c r="G42" s="42">
        <f>SUM(E42-D42)</f>
        <v>-20000</v>
      </c>
      <c r="H42" s="43"/>
    </row>
    <row r="43" spans="1:8" ht="12.75" customHeight="1">
      <c r="A43" s="113" t="s">
        <v>55</v>
      </c>
      <c r="B43" s="114"/>
      <c r="C43" s="28">
        <v>700000</v>
      </c>
      <c r="D43" s="36">
        <f t="shared" si="4"/>
        <v>175000</v>
      </c>
      <c r="E43" s="28">
        <v>175000</v>
      </c>
      <c r="F43" s="28">
        <f t="shared" si="3"/>
        <v>100</v>
      </c>
      <c r="G43" s="42">
        <f t="shared" si="5"/>
        <v>0</v>
      </c>
      <c r="H43" s="43"/>
    </row>
    <row r="44" spans="1:8" ht="12.75" customHeight="1">
      <c r="A44" s="113" t="s">
        <v>56</v>
      </c>
      <c r="B44" s="114"/>
      <c r="C44" s="28">
        <v>0</v>
      </c>
      <c r="D44" s="36">
        <f t="shared" si="4"/>
        <v>0</v>
      </c>
      <c r="E44" s="28">
        <v>0</v>
      </c>
      <c r="F44" s="28" t="e">
        <f t="shared" si="3"/>
        <v>#DIV/0!</v>
      </c>
      <c r="G44" s="42">
        <f>SUM(E44-D44)</f>
        <v>0</v>
      </c>
      <c r="H44" s="43"/>
    </row>
    <row r="45" spans="1:8" ht="12.75" customHeight="1">
      <c r="A45" s="113" t="s">
        <v>57</v>
      </c>
      <c r="B45" s="114"/>
      <c r="C45" s="28">
        <v>0</v>
      </c>
      <c r="D45" s="36">
        <f t="shared" si="4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/>
      <c r="B46" s="114"/>
      <c r="C46" s="28">
        <v>0</v>
      </c>
      <c r="D46" s="36">
        <f t="shared" si="4"/>
        <v>0</v>
      </c>
      <c r="E46" s="28">
        <v>0</v>
      </c>
      <c r="F46" s="28"/>
      <c r="G46" s="42">
        <f>SUM(E46-D46)</f>
        <v>0</v>
      </c>
      <c r="H46" s="43"/>
    </row>
    <row r="47" spans="1:8">
      <c r="A47" s="56" t="s">
        <v>58</v>
      </c>
      <c r="B47" s="44"/>
      <c r="C47" s="36">
        <v>25600</v>
      </c>
      <c r="D47" s="36">
        <f t="shared" si="4"/>
        <v>6400</v>
      </c>
      <c r="E47" s="36">
        <v>2352</v>
      </c>
      <c r="F47" s="28">
        <f>E47/D47*100</f>
        <v>36.75</v>
      </c>
      <c r="G47" s="42">
        <f t="shared" si="5"/>
        <v>-4048</v>
      </c>
      <c r="H47" s="42"/>
    </row>
    <row r="48" spans="1:8" ht="12.75" customHeight="1">
      <c r="A48" s="45" t="s">
        <v>59</v>
      </c>
      <c r="B48" s="45"/>
      <c r="C48" s="36">
        <v>20000</v>
      </c>
      <c r="D48" s="36">
        <f t="shared" si="4"/>
        <v>5000</v>
      </c>
      <c r="E48" s="36">
        <v>0</v>
      </c>
      <c r="F48" s="28"/>
      <c r="G48" s="42">
        <f t="shared" si="5"/>
        <v>-5000</v>
      </c>
      <c r="H48" s="42"/>
    </row>
    <row r="49" spans="1:8" ht="12.75" customHeight="1">
      <c r="A49" s="113" t="s">
        <v>60</v>
      </c>
      <c r="B49" s="114"/>
      <c r="C49" s="36">
        <v>10500</v>
      </c>
      <c r="D49" s="36">
        <f t="shared" si="4"/>
        <v>2625</v>
      </c>
      <c r="E49" s="36">
        <v>164</v>
      </c>
      <c r="F49" s="28">
        <f>E49/D49*100</f>
        <v>6.2476190476190476</v>
      </c>
      <c r="G49" s="42">
        <f t="shared" si="5"/>
        <v>-2461</v>
      </c>
      <c r="H49" s="42"/>
    </row>
    <row r="50" spans="1:8">
      <c r="A50" s="113" t="s">
        <v>61</v>
      </c>
      <c r="B50" s="114"/>
      <c r="C50" s="36">
        <v>17700</v>
      </c>
      <c r="D50" s="36">
        <f t="shared" si="4"/>
        <v>4425</v>
      </c>
      <c r="E50" s="36">
        <v>4593</v>
      </c>
      <c r="F50" s="28">
        <f>SUM(E50/D50*100)</f>
        <v>103.79661016949153</v>
      </c>
      <c r="G50" s="42">
        <f t="shared" si="5"/>
        <v>168</v>
      </c>
      <c r="H50" s="42"/>
    </row>
    <row r="51" spans="1:8" ht="12.75" customHeight="1">
      <c r="A51" s="113" t="s">
        <v>62</v>
      </c>
      <c r="B51" s="114"/>
      <c r="C51" s="36">
        <v>253500</v>
      </c>
      <c r="D51" s="36">
        <f t="shared" si="4"/>
        <v>63375</v>
      </c>
      <c r="E51" s="36">
        <v>5523</v>
      </c>
      <c r="F51" s="28">
        <f>SUM(E51/D51*100)</f>
        <v>8.7147928994082839</v>
      </c>
      <c r="G51" s="42">
        <f t="shared" si="5"/>
        <v>-57852</v>
      </c>
      <c r="H51" s="42"/>
    </row>
    <row r="52" spans="1:8" ht="12.75" customHeight="1">
      <c r="A52" s="113" t="s">
        <v>63</v>
      </c>
      <c r="B52" s="114"/>
      <c r="C52" s="36">
        <v>5500</v>
      </c>
      <c r="D52" s="36">
        <f t="shared" si="4"/>
        <v>1375</v>
      </c>
      <c r="E52" s="36">
        <v>400</v>
      </c>
      <c r="F52" s="28"/>
      <c r="G52" s="42">
        <f t="shared" si="5"/>
        <v>-975</v>
      </c>
      <c r="H52" s="42"/>
    </row>
    <row r="53" spans="1:8" ht="12.75" customHeight="1">
      <c r="A53" s="113" t="s">
        <v>73</v>
      </c>
      <c r="B53" s="114"/>
      <c r="C53" s="36">
        <v>25000</v>
      </c>
      <c r="D53" s="36">
        <f t="shared" si="4"/>
        <v>6250</v>
      </c>
      <c r="E53" s="36">
        <v>0</v>
      </c>
      <c r="F53" s="36"/>
      <c r="G53" s="42">
        <f t="shared" ref="G53" si="6">SUM(E53-D53)</f>
        <v>-6250</v>
      </c>
      <c r="H53" s="42"/>
    </row>
    <row r="54" spans="1:8" ht="12.75" customHeight="1">
      <c r="A54" s="113" t="s">
        <v>74</v>
      </c>
      <c r="B54" s="114"/>
      <c r="C54" s="36">
        <v>230000</v>
      </c>
      <c r="D54" s="36">
        <f t="shared" si="4"/>
        <v>57500</v>
      </c>
      <c r="E54" s="36">
        <v>0</v>
      </c>
      <c r="F54" s="36"/>
      <c r="G54" s="42">
        <f t="shared" si="5"/>
        <v>-57500</v>
      </c>
      <c r="H54" s="42"/>
    </row>
    <row r="55" spans="1:8">
      <c r="A55" s="113" t="s">
        <v>64</v>
      </c>
      <c r="B55" s="114"/>
      <c r="C55" s="36">
        <f>SUM(C47:C54)</f>
        <v>587800</v>
      </c>
      <c r="D55" s="36">
        <f>SUM(D47:D54)</f>
        <v>146950</v>
      </c>
      <c r="E55" s="36">
        <f>SUM(E47:E54)</f>
        <v>13032</v>
      </c>
      <c r="F55" s="46">
        <f>SUM(E55/D55*100)</f>
        <v>8.868322558693432</v>
      </c>
      <c r="G55" s="42">
        <f t="shared" si="5"/>
        <v>-133918</v>
      </c>
      <c r="H55" s="42"/>
    </row>
    <row r="56" spans="1:8">
      <c r="A56" s="47" t="s">
        <v>65</v>
      </c>
      <c r="B56" s="48"/>
      <c r="C56" s="36">
        <f>SUM(C39,C55,C41,C42,C43,C44,C40,C46,C45)</f>
        <v>2877700</v>
      </c>
      <c r="D56" s="36">
        <f>SUM(D39+D40+D41+D42+D43+D55+D44+D45+D46)</f>
        <v>719425</v>
      </c>
      <c r="E56" s="36">
        <f>SUM(E39+E40+E41+E42+E43+E55+E44+E45+E46)</f>
        <v>434032</v>
      </c>
      <c r="F56" s="36">
        <f>E56/D56*100</f>
        <v>60.330402752197934</v>
      </c>
      <c r="G56" s="42">
        <f t="shared" si="5"/>
        <v>-285393</v>
      </c>
      <c r="H56" s="42"/>
    </row>
    <row r="58" spans="1:8" ht="12.75" customHeight="1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D34" sqref="D3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79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58" t="s">
        <v>4</v>
      </c>
      <c r="D8" s="4" t="s">
        <v>69</v>
      </c>
      <c r="E8" s="4" t="s">
        <v>80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SUM(D9/12*4)</f>
        <v>319733.33333333331</v>
      </c>
      <c r="F9" s="9">
        <v>330323</v>
      </c>
      <c r="G9" s="10">
        <f>F9/E9*100</f>
        <v>103.3120308590492</v>
      </c>
      <c r="H9" s="11">
        <f t="shared" ref="H9:H37" si="0">E9-F9</f>
        <v>-10589.666666666686</v>
      </c>
    </row>
    <row r="10" spans="1:14">
      <c r="A10" s="61" t="s">
        <v>8</v>
      </c>
      <c r="B10" s="62"/>
      <c r="C10" s="8">
        <v>213</v>
      </c>
      <c r="D10" s="9">
        <v>289900</v>
      </c>
      <c r="E10" s="9">
        <f t="shared" ref="E10:E37" si="1">SUM(D10/12*4)</f>
        <v>96633.333333333328</v>
      </c>
      <c r="F10" s="9">
        <v>99812</v>
      </c>
      <c r="G10" s="10">
        <f>F10/E10*100</f>
        <v>103.28941014142808</v>
      </c>
      <c r="H10" s="11">
        <f t="shared" si="0"/>
        <v>-3178.6666666666715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15200</v>
      </c>
      <c r="F12" s="17">
        <v>10766</v>
      </c>
      <c r="G12" s="10">
        <f>F12/E12*100</f>
        <v>70.828947368421055</v>
      </c>
      <c r="H12" s="11">
        <f t="shared" si="0"/>
        <v>4434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933.33333333333337</v>
      </c>
      <c r="F14" s="9"/>
      <c r="G14" s="20"/>
      <c r="H14" s="11">
        <f>E14-F14</f>
        <v>933.33333333333337</v>
      </c>
    </row>
    <row r="15" spans="1:14">
      <c r="A15" s="61" t="s">
        <v>15</v>
      </c>
      <c r="B15" s="62"/>
      <c r="C15" s="19" t="s">
        <v>16</v>
      </c>
      <c r="D15" s="9">
        <v>53300</v>
      </c>
      <c r="E15" s="9">
        <f t="shared" si="1"/>
        <v>17766.666666666668</v>
      </c>
      <c r="F15" s="9">
        <v>23400</v>
      </c>
      <c r="G15" s="10">
        <f t="shared" ref="G15:G20" si="2">F15/E15*100</f>
        <v>131.70731707317071</v>
      </c>
      <c r="H15" s="11">
        <f t="shared" si="0"/>
        <v>-5633.3333333333321</v>
      </c>
    </row>
    <row r="16" spans="1:14">
      <c r="A16" s="61" t="s">
        <v>17</v>
      </c>
      <c r="B16" s="62"/>
      <c r="C16" s="19" t="s">
        <v>18</v>
      </c>
      <c r="D16" s="9">
        <v>59400</v>
      </c>
      <c r="E16" s="9">
        <f t="shared" si="1"/>
        <v>19800</v>
      </c>
      <c r="F16" s="9">
        <v>27100</v>
      </c>
      <c r="G16" s="10">
        <f t="shared" si="2"/>
        <v>136.86868686868686</v>
      </c>
      <c r="H16" s="11">
        <f>E16-F16</f>
        <v>-7300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2333.3333333333335</v>
      </c>
      <c r="F17" s="9">
        <v>2146</v>
      </c>
      <c r="G17" s="10">
        <f t="shared" si="2"/>
        <v>91.971428571428575</v>
      </c>
      <c r="H17" s="11">
        <f>E17-F17</f>
        <v>187.33333333333348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333.33333333333331</v>
      </c>
      <c r="F18" s="9">
        <v>196</v>
      </c>
      <c r="G18" s="10">
        <f t="shared" si="2"/>
        <v>58.800000000000011</v>
      </c>
      <c r="H18" s="11">
        <f>E18-F18</f>
        <v>137.33333333333331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10000</v>
      </c>
      <c r="F19" s="24">
        <v>79</v>
      </c>
      <c r="G19" s="10">
        <f t="shared" si="2"/>
        <v>0.79</v>
      </c>
      <c r="H19" s="11">
        <f>E19-F19</f>
        <v>9921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14633.333333333334</v>
      </c>
      <c r="F20" s="24">
        <v>12400</v>
      </c>
      <c r="G20" s="10">
        <f t="shared" si="2"/>
        <v>84.738041002277896</v>
      </c>
      <c r="H20" s="11">
        <f t="shared" si="0"/>
        <v>2233.3333333333339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2333.3333333333335</v>
      </c>
      <c r="F21" s="9"/>
      <c r="G21" s="10"/>
      <c r="H21" s="11">
        <f t="shared" si="0"/>
        <v>2333.3333333333335</v>
      </c>
    </row>
    <row r="22" spans="1:8">
      <c r="A22" s="61" t="s">
        <v>24</v>
      </c>
      <c r="B22" s="62"/>
      <c r="C22" s="25">
        <v>312</v>
      </c>
      <c r="D22" s="9">
        <v>30000</v>
      </c>
      <c r="E22" s="9">
        <f t="shared" si="1"/>
        <v>10000</v>
      </c>
      <c r="F22" s="26"/>
      <c r="G22" s="10"/>
      <c r="H22" s="11">
        <f t="shared" si="0"/>
        <v>10000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40666.666666666664</v>
      </c>
      <c r="F23" s="26">
        <v>50357</v>
      </c>
      <c r="G23" s="10">
        <f>SUM(F23/E23*100)</f>
        <v>123.82868852459016</v>
      </c>
      <c r="H23" s="11">
        <f t="shared" si="0"/>
        <v>-9690.3333333333358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13366.666666666666</v>
      </c>
      <c r="F24" s="26"/>
      <c r="G24" s="10">
        <f>F24/E24*100</f>
        <v>0</v>
      </c>
      <c r="H24" s="11">
        <f t="shared" si="0"/>
        <v>13366.666666666666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3233.3333333333335</v>
      </c>
      <c r="F25" s="26">
        <v>4284</v>
      </c>
      <c r="G25" s="10">
        <f>SUM(F25/E25*100)</f>
        <v>132.49484536082474</v>
      </c>
      <c r="H25" s="11">
        <f>E25-F25</f>
        <v>-1050.6666666666665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1300</v>
      </c>
      <c r="F26" s="28"/>
      <c r="G26" s="10"/>
      <c r="H26" s="11">
        <f>E26-F26</f>
        <v>1300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31300</v>
      </c>
      <c r="F27" s="28">
        <v>26384</v>
      </c>
      <c r="G27" s="10">
        <f>F27/E27*100</f>
        <v>84.293929712460056</v>
      </c>
      <c r="H27" s="11">
        <f t="shared" si="0"/>
        <v>4916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1" t="s">
        <v>35</v>
      </c>
      <c r="B29" s="62"/>
      <c r="C29" s="31" t="s">
        <v>36</v>
      </c>
      <c r="D29" s="9">
        <v>5000</v>
      </c>
      <c r="E29" s="9">
        <f t="shared" si="1"/>
        <v>1666.6666666666667</v>
      </c>
      <c r="F29" s="9"/>
      <c r="G29" s="10">
        <f>SUM(F29/E29*100)</f>
        <v>0</v>
      </c>
      <c r="H29" s="11">
        <f>E29-F29</f>
        <v>1666.6666666666667</v>
      </c>
    </row>
    <row r="30" spans="1:8">
      <c r="A30" s="61" t="s">
        <v>37</v>
      </c>
      <c r="B30" s="62"/>
      <c r="C30" s="31" t="s">
        <v>38</v>
      </c>
      <c r="D30" s="9">
        <v>200000</v>
      </c>
      <c r="E30" s="9">
        <f t="shared" si="1"/>
        <v>66666.666666666672</v>
      </c>
      <c r="F30" s="9">
        <v>70000</v>
      </c>
      <c r="G30" s="10">
        <f>SUM(F30/E30*100)</f>
        <v>104.99999999999999</v>
      </c>
      <c r="H30" s="11">
        <f>E30-F30</f>
        <v>-3333.3333333333285</v>
      </c>
    </row>
    <row r="31" spans="1:8">
      <c r="A31" s="61" t="s">
        <v>35</v>
      </c>
      <c r="B31" s="62"/>
      <c r="C31" s="31" t="s">
        <v>39</v>
      </c>
      <c r="D31" s="9">
        <v>34000</v>
      </c>
      <c r="E31" s="9">
        <f t="shared" si="1"/>
        <v>11333.333333333334</v>
      </c>
      <c r="F31" s="9"/>
      <c r="G31" s="10"/>
      <c r="H31" s="11">
        <f>E31-F31</f>
        <v>11333.333333333334</v>
      </c>
    </row>
    <row r="32" spans="1:8">
      <c r="A32" s="61" t="s">
        <v>83</v>
      </c>
      <c r="B32" s="62"/>
      <c r="C32" s="31" t="s">
        <v>82</v>
      </c>
      <c r="D32" s="9">
        <v>215000</v>
      </c>
      <c r="E32" s="9">
        <f t="shared" si="1"/>
        <v>71666.666666666672</v>
      </c>
      <c r="F32" s="9">
        <v>0</v>
      </c>
      <c r="G32" s="10">
        <f>SUM(F32/E32*100)</f>
        <v>0</v>
      </c>
      <c r="H32" s="11">
        <f t="shared" ref="H32" si="3">E32-F32</f>
        <v>71666.666666666672</v>
      </c>
    </row>
    <row r="33" spans="1:8">
      <c r="A33" s="61" t="s">
        <v>40</v>
      </c>
      <c r="B33" s="62"/>
      <c r="C33" s="31" t="s">
        <v>41</v>
      </c>
      <c r="D33" s="9">
        <v>540000</v>
      </c>
      <c r="E33" s="9">
        <f t="shared" si="1"/>
        <v>180000</v>
      </c>
      <c r="F33" s="9">
        <v>51063</v>
      </c>
      <c r="G33" s="10">
        <f>SUM(F33/E33*100)</f>
        <v>28.368333333333336</v>
      </c>
      <c r="H33" s="11">
        <f t="shared" si="0"/>
        <v>128937</v>
      </c>
    </row>
    <row r="34" spans="1:8">
      <c r="A34" s="61" t="s">
        <v>42</v>
      </c>
      <c r="B34" s="62"/>
      <c r="C34" s="31" t="s">
        <v>43</v>
      </c>
      <c r="D34" s="9">
        <v>300000</v>
      </c>
      <c r="E34" s="9">
        <f t="shared" si="1"/>
        <v>100000</v>
      </c>
      <c r="F34" s="9"/>
      <c r="G34" s="10">
        <f>SUM(F34/E34*100)</f>
        <v>0</v>
      </c>
      <c r="H34" s="11">
        <f t="shared" si="0"/>
        <v>100000</v>
      </c>
    </row>
    <row r="35" spans="1:8" ht="12.75" customHeight="1">
      <c r="A35" s="59" t="s">
        <v>44</v>
      </c>
      <c r="B35" s="60"/>
      <c r="C35" s="23"/>
      <c r="D35" s="28">
        <f>SUM(D9:D34)</f>
        <v>3092700</v>
      </c>
      <c r="E35" s="9">
        <f t="shared" si="1"/>
        <v>1030900</v>
      </c>
      <c r="F35" s="28">
        <f>SUM(F9:F34)</f>
        <v>708310</v>
      </c>
      <c r="G35" s="10">
        <f>F35/E35*100</f>
        <v>68.707925113978078</v>
      </c>
      <c r="H35" s="11">
        <f t="shared" si="0"/>
        <v>322590</v>
      </c>
    </row>
    <row r="36" spans="1:8">
      <c r="A36" s="56" t="s">
        <v>45</v>
      </c>
      <c r="B36" s="57"/>
      <c r="C36" s="8"/>
      <c r="D36" s="36">
        <v>731100</v>
      </c>
      <c r="E36" s="9">
        <f t="shared" si="1"/>
        <v>243700</v>
      </c>
      <c r="F36" s="36">
        <v>252852</v>
      </c>
      <c r="G36" s="10">
        <f>F36/E36*100</f>
        <v>103.75543701272056</v>
      </c>
      <c r="H36" s="11">
        <f t="shared" si="0"/>
        <v>-9152</v>
      </c>
    </row>
    <row r="37" spans="1:8">
      <c r="A37" s="113" t="s">
        <v>46</v>
      </c>
      <c r="B37" s="114"/>
      <c r="C37" s="37"/>
      <c r="D37" s="38">
        <v>969800</v>
      </c>
      <c r="E37" s="9">
        <f t="shared" si="1"/>
        <v>323266.66666666669</v>
      </c>
      <c r="F37" s="38">
        <v>308011</v>
      </c>
      <c r="G37" s="10">
        <f>F37/E37*100</f>
        <v>95.280779542173647</v>
      </c>
      <c r="H37" s="39">
        <f t="shared" si="0"/>
        <v>15255.666666666686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SUM(C40/12*4)</f>
        <v>432000</v>
      </c>
      <c r="E40" s="28">
        <v>432000</v>
      </c>
      <c r="F40" s="28">
        <f t="shared" ref="F40:F44" si="4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5">SUM(C41/12*4)</f>
        <v>71666.666666666672</v>
      </c>
      <c r="E41" s="28">
        <v>0</v>
      </c>
      <c r="F41" s="28"/>
      <c r="G41" s="42">
        <f>SUM(E41-D41)</f>
        <v>-71666.666666666672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5"/>
        <v>31300</v>
      </c>
      <c r="E42" s="28">
        <v>46950</v>
      </c>
      <c r="F42" s="28">
        <f t="shared" si="4"/>
        <v>150</v>
      </c>
      <c r="G42" s="42">
        <f t="shared" ref="G42:G57" si="6">SUM(E42-D42)</f>
        <v>15650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5"/>
        <v>66666.666666666672</v>
      </c>
      <c r="E43" s="28">
        <v>150000</v>
      </c>
      <c r="F43" s="28">
        <f t="shared" si="4"/>
        <v>225</v>
      </c>
      <c r="G43" s="42">
        <f>SUM(E43-D43)</f>
        <v>83333.333333333328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5"/>
        <v>233333.33333333334</v>
      </c>
      <c r="E44" s="28">
        <v>350000</v>
      </c>
      <c r="F44" s="28">
        <f t="shared" si="4"/>
        <v>150</v>
      </c>
      <c r="G44" s="42">
        <f t="shared" si="6"/>
        <v>116666.66666666666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5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0</v>
      </c>
      <c r="D46" s="36">
        <f t="shared" si="5"/>
        <v>0</v>
      </c>
      <c r="E46" s="28">
        <v>0</v>
      </c>
      <c r="F46" s="28"/>
      <c r="G46" s="42">
        <f>SUM(E46-D46)</f>
        <v>0</v>
      </c>
      <c r="H46" s="43"/>
    </row>
    <row r="47" spans="1:8" ht="12.75" customHeight="1">
      <c r="A47" s="113"/>
      <c r="B47" s="114"/>
      <c r="C47" s="28">
        <v>0</v>
      </c>
      <c r="D47" s="36">
        <f t="shared" si="5"/>
        <v>0</v>
      </c>
      <c r="E47" s="28">
        <v>0</v>
      </c>
      <c r="F47" s="28"/>
      <c r="G47" s="42">
        <f>SUM(E47-D47)</f>
        <v>0</v>
      </c>
      <c r="H47" s="43"/>
    </row>
    <row r="48" spans="1:8">
      <c r="A48" s="56" t="s">
        <v>58</v>
      </c>
      <c r="B48" s="44"/>
      <c r="C48" s="36">
        <v>25600</v>
      </c>
      <c r="D48" s="36">
        <f t="shared" si="5"/>
        <v>8533.3333333333339</v>
      </c>
      <c r="E48" s="36">
        <v>4956</v>
      </c>
      <c r="F48" s="28">
        <f>E48/D48*100</f>
        <v>58.078124999999993</v>
      </c>
      <c r="G48" s="42">
        <f t="shared" si="6"/>
        <v>-3577.3333333333339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5"/>
        <v>6666.666666666667</v>
      </c>
      <c r="E49" s="36">
        <v>27011</v>
      </c>
      <c r="F49" s="28"/>
      <c r="G49" s="42">
        <f t="shared" si="6"/>
        <v>20344.333333333332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5"/>
        <v>3500</v>
      </c>
      <c r="E50" s="36">
        <v>418</v>
      </c>
      <c r="F50" s="28">
        <f>E50/D50*100</f>
        <v>11.942857142857143</v>
      </c>
      <c r="G50" s="42">
        <f t="shared" si="6"/>
        <v>-3082</v>
      </c>
      <c r="H50" s="42"/>
    </row>
    <row r="51" spans="1:8">
      <c r="A51" s="113" t="s">
        <v>61</v>
      </c>
      <c r="B51" s="114"/>
      <c r="C51" s="36">
        <v>17700</v>
      </c>
      <c r="D51" s="36">
        <f t="shared" si="5"/>
        <v>5900</v>
      </c>
      <c r="E51" s="36">
        <v>9219</v>
      </c>
      <c r="F51" s="28">
        <f>SUM(E51/D51*100)</f>
        <v>156.25423728813558</v>
      </c>
      <c r="G51" s="42">
        <f t="shared" si="6"/>
        <v>3319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5"/>
        <v>84500</v>
      </c>
      <c r="E52" s="36">
        <v>11444</v>
      </c>
      <c r="F52" s="28">
        <f>SUM(E52/D52*100)</f>
        <v>13.543195266272189</v>
      </c>
      <c r="G52" s="42">
        <f t="shared" si="6"/>
        <v>-73056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5"/>
        <v>1833.3333333333333</v>
      </c>
      <c r="E53" s="36">
        <v>800</v>
      </c>
      <c r="F53" s="28"/>
      <c r="G53" s="42">
        <f t="shared" si="6"/>
        <v>-1033.3333333333333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5"/>
        <v>8333.3333333333339</v>
      </c>
      <c r="E54" s="36">
        <v>0</v>
      </c>
      <c r="F54" s="36"/>
      <c r="G54" s="42">
        <f t="shared" ref="G54" si="7">SUM(E54-D54)</f>
        <v>-8333.3333333333339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5"/>
        <v>76666.666666666672</v>
      </c>
      <c r="E55" s="36">
        <v>183552</v>
      </c>
      <c r="F55" s="36"/>
      <c r="G55" s="42">
        <f t="shared" si="6"/>
        <v>106885.33333333333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SUM(D48:D55)</f>
        <v>195933.33333333331</v>
      </c>
      <c r="E56" s="36">
        <f>SUM(E48:E55)</f>
        <v>237400</v>
      </c>
      <c r="F56" s="46">
        <f>SUM(E56/D56*100)</f>
        <v>121.16366110922084</v>
      </c>
      <c r="G56" s="42">
        <f t="shared" si="6"/>
        <v>41466.666666666686</v>
      </c>
      <c r="H56" s="42"/>
    </row>
    <row r="57" spans="1:8">
      <c r="A57" s="47" t="s">
        <v>65</v>
      </c>
      <c r="B57" s="48"/>
      <c r="C57" s="36">
        <f>SUM(C40,C56,C42,C43,C44,C45,C41,C47,C46)</f>
        <v>3092700</v>
      </c>
      <c r="D57" s="36">
        <f>SUM(D40+D41+D42+D43+D44+D56+D45+D46+D47)</f>
        <v>1030900</v>
      </c>
      <c r="E57" s="36">
        <f>SUM(E40+E41+E42+E43+E44+E56+E45+E46+E47)</f>
        <v>1216350</v>
      </c>
      <c r="F57" s="36">
        <f>E57/D57*100</f>
        <v>117.98913570666407</v>
      </c>
      <c r="G57" s="42">
        <f t="shared" si="6"/>
        <v>185450</v>
      </c>
      <c r="H57" s="42"/>
    </row>
    <row r="59" spans="1:8" ht="12.75" customHeight="1"/>
  </sheetData>
  <mergeCells count="23">
    <mergeCell ref="A52:B52"/>
    <mergeCell ref="A53:B53"/>
    <mergeCell ref="A54:B54"/>
    <mergeCell ref="A55:B55"/>
    <mergeCell ref="A56:B56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F38" sqref="F38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84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65" t="s">
        <v>4</v>
      </c>
      <c r="D8" s="4" t="s">
        <v>69</v>
      </c>
      <c r="E8" s="4" t="s">
        <v>85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SUM(D9/12*5)</f>
        <v>399666.66666666663</v>
      </c>
      <c r="F9" s="9">
        <v>438651</v>
      </c>
      <c r="G9" s="10">
        <f>F9/E9*100</f>
        <v>109.75421184320268</v>
      </c>
      <c r="H9" s="11">
        <f t="shared" ref="H9:H37" si="0">E9-F9</f>
        <v>-38984.333333333372</v>
      </c>
    </row>
    <row r="10" spans="1:14">
      <c r="A10" s="68" t="s">
        <v>8</v>
      </c>
      <c r="B10" s="69"/>
      <c r="C10" s="8">
        <v>213</v>
      </c>
      <c r="D10" s="9">
        <v>289900</v>
      </c>
      <c r="E10" s="9">
        <f t="shared" ref="E10:E37" si="1">SUM(D10/12*5)</f>
        <v>120791.66666666666</v>
      </c>
      <c r="F10" s="9">
        <v>132527</v>
      </c>
      <c r="G10" s="10">
        <f>F10/E10*100</f>
        <v>109.7153501207313</v>
      </c>
      <c r="H10" s="11">
        <f t="shared" si="0"/>
        <v>-11735.333333333343</v>
      </c>
    </row>
    <row r="11" spans="1:14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19000</v>
      </c>
      <c r="F12" s="17">
        <v>14728</v>
      </c>
      <c r="G12" s="10">
        <f>F12/E12*100</f>
        <v>77.515789473684222</v>
      </c>
      <c r="H12" s="11">
        <f t="shared" si="0"/>
        <v>4272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1166.6666666666667</v>
      </c>
      <c r="F14" s="9"/>
      <c r="G14" s="20"/>
      <c r="H14" s="11">
        <f>E14-F14</f>
        <v>1166.6666666666667</v>
      </c>
    </row>
    <row r="15" spans="1:14">
      <c r="A15" s="68" t="s">
        <v>15</v>
      </c>
      <c r="B15" s="69"/>
      <c r="C15" s="19" t="s">
        <v>16</v>
      </c>
      <c r="D15" s="9">
        <v>53300</v>
      </c>
      <c r="E15" s="9">
        <f t="shared" si="1"/>
        <v>22208.333333333336</v>
      </c>
      <c r="F15" s="9">
        <v>23400</v>
      </c>
      <c r="G15" s="10">
        <f t="shared" ref="G15:G20" si="2">F15/E15*100</f>
        <v>105.36585365853657</v>
      </c>
      <c r="H15" s="11">
        <f t="shared" si="0"/>
        <v>-1191.6666666666642</v>
      </c>
    </row>
    <row r="16" spans="1:14">
      <c r="A16" s="68" t="s">
        <v>17</v>
      </c>
      <c r="B16" s="69"/>
      <c r="C16" s="19" t="s">
        <v>18</v>
      </c>
      <c r="D16" s="9">
        <v>59400</v>
      </c>
      <c r="E16" s="9">
        <f t="shared" si="1"/>
        <v>24750</v>
      </c>
      <c r="F16" s="9">
        <v>32967</v>
      </c>
      <c r="G16" s="10">
        <f t="shared" si="2"/>
        <v>133.20000000000002</v>
      </c>
      <c r="H16" s="11">
        <f>E16-F16</f>
        <v>-8217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2916.666666666667</v>
      </c>
      <c r="F17" s="9">
        <v>2146</v>
      </c>
      <c r="G17" s="10">
        <f t="shared" si="2"/>
        <v>73.577142857142846</v>
      </c>
      <c r="H17" s="11">
        <f>E17-F17</f>
        <v>770.66666666666697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416.66666666666663</v>
      </c>
      <c r="F18" s="9">
        <v>261</v>
      </c>
      <c r="G18" s="10">
        <f t="shared" si="2"/>
        <v>62.640000000000008</v>
      </c>
      <c r="H18" s="11">
        <f>E18-F18</f>
        <v>155.66666666666663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12500</v>
      </c>
      <c r="F19" s="24">
        <v>159</v>
      </c>
      <c r="G19" s="10">
        <f t="shared" si="2"/>
        <v>1.272</v>
      </c>
      <c r="H19" s="11">
        <f>E19-F19</f>
        <v>12341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18291.666666666668</v>
      </c>
      <c r="F20" s="24">
        <v>16929</v>
      </c>
      <c r="G20" s="10">
        <f t="shared" si="2"/>
        <v>92.550341685649201</v>
      </c>
      <c r="H20" s="11">
        <f t="shared" si="0"/>
        <v>1362.6666666666679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2916.666666666667</v>
      </c>
      <c r="F21" s="9"/>
      <c r="G21" s="10"/>
      <c r="H21" s="11">
        <f t="shared" si="0"/>
        <v>2916.666666666667</v>
      </c>
    </row>
    <row r="22" spans="1:8">
      <c r="A22" s="68" t="s">
        <v>24</v>
      </c>
      <c r="B22" s="69"/>
      <c r="C22" s="25">
        <v>312</v>
      </c>
      <c r="D22" s="9">
        <v>30000</v>
      </c>
      <c r="E22" s="9">
        <f t="shared" si="1"/>
        <v>12500</v>
      </c>
      <c r="F22" s="26"/>
      <c r="G22" s="10"/>
      <c r="H22" s="11">
        <f t="shared" si="0"/>
        <v>12500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50833.333333333328</v>
      </c>
      <c r="F23" s="26">
        <v>57881</v>
      </c>
      <c r="G23" s="10">
        <f>SUM(F23/E23*100)</f>
        <v>113.86426229508197</v>
      </c>
      <c r="H23" s="11">
        <f t="shared" si="0"/>
        <v>-7047.6666666666715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16708.333333333332</v>
      </c>
      <c r="F24" s="26"/>
      <c r="G24" s="10">
        <f>F24/E24*100</f>
        <v>0</v>
      </c>
      <c r="H24" s="11">
        <f t="shared" si="0"/>
        <v>16708.333333333332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4041.666666666667</v>
      </c>
      <c r="F25" s="26">
        <v>7159</v>
      </c>
      <c r="G25" s="10">
        <f>SUM(F25/E25*100)</f>
        <v>177.12989690721648</v>
      </c>
      <c r="H25" s="11">
        <f>E25-F25</f>
        <v>-3117.333333333333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1625</v>
      </c>
      <c r="F26" s="28"/>
      <c r="G26" s="10"/>
      <c r="H26" s="11">
        <f>E26-F26</f>
        <v>1625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39125</v>
      </c>
      <c r="F27" s="28">
        <v>32980</v>
      </c>
      <c r="G27" s="10">
        <f>F27/E27*100</f>
        <v>84.293929712460056</v>
      </c>
      <c r="H27" s="11">
        <f t="shared" si="0"/>
        <v>6145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68" t="s">
        <v>35</v>
      </c>
      <c r="B29" s="69"/>
      <c r="C29" s="31" t="s">
        <v>36</v>
      </c>
      <c r="D29" s="9">
        <v>5000</v>
      </c>
      <c r="E29" s="9">
        <f t="shared" si="1"/>
        <v>2083.3333333333335</v>
      </c>
      <c r="F29" s="9"/>
      <c r="G29" s="10">
        <f>SUM(F29/E29*100)</f>
        <v>0</v>
      </c>
      <c r="H29" s="11">
        <f>E29-F29</f>
        <v>2083.3333333333335</v>
      </c>
    </row>
    <row r="30" spans="1:8">
      <c r="A30" s="68" t="s">
        <v>37</v>
      </c>
      <c r="B30" s="69"/>
      <c r="C30" s="31" t="s">
        <v>38</v>
      </c>
      <c r="D30" s="9">
        <v>200000</v>
      </c>
      <c r="E30" s="9">
        <f t="shared" si="1"/>
        <v>83333.333333333343</v>
      </c>
      <c r="F30" s="9">
        <v>120000</v>
      </c>
      <c r="G30" s="10">
        <f>SUM(F30/E30*100)</f>
        <v>143.99999999999997</v>
      </c>
      <c r="H30" s="11">
        <f>E30-F30</f>
        <v>-36666.666666666657</v>
      </c>
    </row>
    <row r="31" spans="1:8">
      <c r="A31" s="68" t="s">
        <v>35</v>
      </c>
      <c r="B31" s="69"/>
      <c r="C31" s="31" t="s">
        <v>39</v>
      </c>
      <c r="D31" s="9">
        <v>34000</v>
      </c>
      <c r="E31" s="9">
        <f t="shared" si="1"/>
        <v>14166.666666666668</v>
      </c>
      <c r="F31" s="9"/>
      <c r="G31" s="10"/>
      <c r="H31" s="11">
        <f>E31-F31</f>
        <v>14166.666666666668</v>
      </c>
    </row>
    <row r="32" spans="1:8">
      <c r="A32" s="68" t="s">
        <v>83</v>
      </c>
      <c r="B32" s="69"/>
      <c r="C32" s="31" t="s">
        <v>82</v>
      </c>
      <c r="D32" s="9">
        <v>215000</v>
      </c>
      <c r="E32" s="9">
        <f t="shared" si="1"/>
        <v>89583.333333333343</v>
      </c>
      <c r="F32" s="9">
        <v>0</v>
      </c>
      <c r="G32" s="10">
        <f>SUM(F32/E32*100)</f>
        <v>0</v>
      </c>
      <c r="H32" s="11">
        <f t="shared" ref="H32" si="3">E32-F32</f>
        <v>89583.333333333343</v>
      </c>
    </row>
    <row r="33" spans="1:8">
      <c r="A33" s="68" t="s">
        <v>40</v>
      </c>
      <c r="B33" s="69"/>
      <c r="C33" s="31" t="s">
        <v>41</v>
      </c>
      <c r="D33" s="9">
        <v>540000</v>
      </c>
      <c r="E33" s="9">
        <f t="shared" si="1"/>
        <v>225000</v>
      </c>
      <c r="F33" s="9">
        <v>208843</v>
      </c>
      <c r="G33" s="10">
        <f>SUM(F33/E33*100)</f>
        <v>92.819111111111113</v>
      </c>
      <c r="H33" s="11">
        <f t="shared" si="0"/>
        <v>16157</v>
      </c>
    </row>
    <row r="34" spans="1:8">
      <c r="A34" s="68" t="s">
        <v>42</v>
      </c>
      <c r="B34" s="69"/>
      <c r="C34" s="31" t="s">
        <v>43</v>
      </c>
      <c r="D34" s="9">
        <v>300000</v>
      </c>
      <c r="E34" s="9">
        <f t="shared" si="1"/>
        <v>125000</v>
      </c>
      <c r="F34" s="9"/>
      <c r="G34" s="10">
        <f>SUM(F34/E34*100)</f>
        <v>0</v>
      </c>
      <c r="H34" s="11">
        <f t="shared" si="0"/>
        <v>125000</v>
      </c>
    </row>
    <row r="35" spans="1:8" ht="12.75" customHeight="1">
      <c r="A35" s="66" t="s">
        <v>44</v>
      </c>
      <c r="B35" s="67"/>
      <c r="C35" s="23"/>
      <c r="D35" s="28">
        <f>SUM(D9:D34)</f>
        <v>3092700</v>
      </c>
      <c r="E35" s="9">
        <f t="shared" si="1"/>
        <v>1288625</v>
      </c>
      <c r="F35" s="28">
        <f>SUM(F9:F34)</f>
        <v>1088631</v>
      </c>
      <c r="G35" s="10">
        <f>F35/E35*100</f>
        <v>84.480046561257154</v>
      </c>
      <c r="H35" s="11">
        <f t="shared" si="0"/>
        <v>199994</v>
      </c>
    </row>
    <row r="36" spans="1:8">
      <c r="A36" s="63" t="s">
        <v>45</v>
      </c>
      <c r="B36" s="64"/>
      <c r="C36" s="8"/>
      <c r="D36" s="36">
        <v>731100</v>
      </c>
      <c r="E36" s="9">
        <f t="shared" si="1"/>
        <v>304625</v>
      </c>
      <c r="F36" s="36">
        <v>337136</v>
      </c>
      <c r="G36" s="10">
        <f>F36/E36*100</f>
        <v>110.67246614690194</v>
      </c>
      <c r="H36" s="11">
        <f t="shared" si="0"/>
        <v>-32511</v>
      </c>
    </row>
    <row r="37" spans="1:8">
      <c r="A37" s="113" t="s">
        <v>46</v>
      </c>
      <c r="B37" s="114"/>
      <c r="C37" s="37"/>
      <c r="D37" s="38">
        <v>969800</v>
      </c>
      <c r="E37" s="9">
        <f t="shared" si="1"/>
        <v>404083.33333333337</v>
      </c>
      <c r="F37" s="38">
        <v>389672</v>
      </c>
      <c r="G37" s="10">
        <f>F37/E37*100</f>
        <v>96.433573932769633</v>
      </c>
      <c r="H37" s="39">
        <f t="shared" si="0"/>
        <v>14411.333333333372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SUM(C40/12*5)</f>
        <v>540000</v>
      </c>
      <c r="E40" s="28">
        <v>540000</v>
      </c>
      <c r="F40" s="28">
        <f t="shared" ref="F40:F44" si="4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5">SUM(C41/12*5)</f>
        <v>89583.333333333343</v>
      </c>
      <c r="E41" s="28">
        <v>0</v>
      </c>
      <c r="F41" s="28"/>
      <c r="G41" s="42">
        <f>SUM(E41-D41)</f>
        <v>-89583.333333333343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5"/>
        <v>39125</v>
      </c>
      <c r="E42" s="28">
        <v>46950</v>
      </c>
      <c r="F42" s="28">
        <f t="shared" si="4"/>
        <v>120</v>
      </c>
      <c r="G42" s="42">
        <f t="shared" ref="G42:G57" si="6">SUM(E42-D42)</f>
        <v>7825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5"/>
        <v>83333.333333333343</v>
      </c>
      <c r="E43" s="28">
        <v>150000</v>
      </c>
      <c r="F43" s="28">
        <f t="shared" si="4"/>
        <v>179.99999999999997</v>
      </c>
      <c r="G43" s="42">
        <f>SUM(E43-D43)</f>
        <v>66666.666666666657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5"/>
        <v>291666.66666666669</v>
      </c>
      <c r="E44" s="28">
        <v>350000</v>
      </c>
      <c r="F44" s="28">
        <f t="shared" si="4"/>
        <v>120</v>
      </c>
      <c r="G44" s="42">
        <f t="shared" si="6"/>
        <v>58333.333333333314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5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0</v>
      </c>
      <c r="D46" s="36">
        <f t="shared" si="5"/>
        <v>0</v>
      </c>
      <c r="E46" s="28">
        <v>0</v>
      </c>
      <c r="F46" s="28"/>
      <c r="G46" s="42">
        <f>SUM(E46-D46)</f>
        <v>0</v>
      </c>
      <c r="H46" s="43"/>
    </row>
    <row r="47" spans="1:8" ht="12.75" customHeight="1">
      <c r="A47" s="113"/>
      <c r="B47" s="114"/>
      <c r="C47" s="28">
        <v>0</v>
      </c>
      <c r="D47" s="36">
        <f t="shared" si="5"/>
        <v>0</v>
      </c>
      <c r="E47" s="28">
        <v>0</v>
      </c>
      <c r="F47" s="28"/>
      <c r="G47" s="42">
        <f>SUM(E47-D47)</f>
        <v>0</v>
      </c>
      <c r="H47" s="43"/>
    </row>
    <row r="48" spans="1:8">
      <c r="A48" s="63" t="s">
        <v>58</v>
      </c>
      <c r="B48" s="44"/>
      <c r="C48" s="36">
        <v>25600</v>
      </c>
      <c r="D48" s="36">
        <f t="shared" si="5"/>
        <v>10666.666666666668</v>
      </c>
      <c r="E48" s="36">
        <v>5766</v>
      </c>
      <c r="F48" s="28">
        <f>E48/D48*100</f>
        <v>54.056249999999991</v>
      </c>
      <c r="G48" s="42">
        <f t="shared" si="6"/>
        <v>-4900.6666666666679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5"/>
        <v>8333.3333333333339</v>
      </c>
      <c r="E49" s="36">
        <v>35992</v>
      </c>
      <c r="F49" s="28"/>
      <c r="G49" s="42">
        <f t="shared" si="6"/>
        <v>27658.666666666664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5"/>
        <v>4375</v>
      </c>
      <c r="E50" s="36">
        <v>361</v>
      </c>
      <c r="F50" s="28">
        <f>E50/D50*100</f>
        <v>8.2514285714285727</v>
      </c>
      <c r="G50" s="42">
        <f t="shared" si="6"/>
        <v>-4014</v>
      </c>
      <c r="H50" s="42"/>
    </row>
    <row r="51" spans="1:8">
      <c r="A51" s="113" t="s">
        <v>61</v>
      </c>
      <c r="B51" s="114"/>
      <c r="C51" s="36">
        <v>17700</v>
      </c>
      <c r="D51" s="36">
        <f t="shared" si="5"/>
        <v>7375</v>
      </c>
      <c r="E51" s="36">
        <v>9442</v>
      </c>
      <c r="F51" s="28">
        <f>SUM(E51/D51*100)</f>
        <v>128.0271186440678</v>
      </c>
      <c r="G51" s="42">
        <f t="shared" si="6"/>
        <v>2067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5"/>
        <v>105625</v>
      </c>
      <c r="E52" s="36">
        <v>12337</v>
      </c>
      <c r="F52" s="28">
        <f>SUM(E52/D52*100)</f>
        <v>11.68</v>
      </c>
      <c r="G52" s="42">
        <f t="shared" si="6"/>
        <v>-93288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5"/>
        <v>2291.6666666666665</v>
      </c>
      <c r="E53" s="36">
        <v>800</v>
      </c>
      <c r="F53" s="28">
        <f>SUM(E53/D53*100)</f>
        <v>34.909090909090914</v>
      </c>
      <c r="G53" s="42">
        <f t="shared" si="6"/>
        <v>-1491.6666666666665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5"/>
        <v>10416.666666666668</v>
      </c>
      <c r="E54" s="36">
        <v>0</v>
      </c>
      <c r="F54" s="36"/>
      <c r="G54" s="42">
        <f t="shared" ref="G54" si="7">SUM(E54-D54)</f>
        <v>-10416.666666666668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5"/>
        <v>95833.333333333343</v>
      </c>
      <c r="E55" s="36">
        <v>183692</v>
      </c>
      <c r="F55" s="28">
        <f>SUM(E55/D55*100)</f>
        <v>191.67860869565217</v>
      </c>
      <c r="G55" s="42">
        <f t="shared" si="6"/>
        <v>87858.666666666657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SUM(D48:D55)</f>
        <v>244916.66666666666</v>
      </c>
      <c r="E56" s="36">
        <f>SUM(E48:E55)</f>
        <v>248390</v>
      </c>
      <c r="F56" s="46">
        <f>SUM(E56/D56*100)</f>
        <v>101.41816944538959</v>
      </c>
      <c r="G56" s="42">
        <f t="shared" si="6"/>
        <v>3473.333333333343</v>
      </c>
      <c r="H56" s="42"/>
    </row>
    <row r="57" spans="1:8">
      <c r="A57" s="47" t="s">
        <v>65</v>
      </c>
      <c r="B57" s="48"/>
      <c r="C57" s="36">
        <f>SUM(C40,C56,C42,C43,C44,C45,C41,C47,C46)</f>
        <v>3092700</v>
      </c>
      <c r="D57" s="36">
        <f>SUM(D40+D41+D42+D43+D44+D56+D45+D46+D47)</f>
        <v>1288625.0000000002</v>
      </c>
      <c r="E57" s="36">
        <f>SUM(E40+E41+E42+E43+E44+E56+E45+E46+E47)</f>
        <v>1335340</v>
      </c>
      <c r="F57" s="36">
        <f>E57/D57*100</f>
        <v>103.62518187991074</v>
      </c>
      <c r="G57" s="42">
        <f t="shared" si="6"/>
        <v>46714.999999999767</v>
      </c>
      <c r="H57" s="42"/>
    </row>
    <row r="59" spans="1:8" ht="12.75" customHeight="1"/>
  </sheetData>
  <mergeCells count="23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52:B52"/>
    <mergeCell ref="A53:B53"/>
    <mergeCell ref="A54:B54"/>
    <mergeCell ref="A55:B55"/>
    <mergeCell ref="A56:B56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4"/>
  <sheetViews>
    <sheetView topLeftCell="A28" workbookViewId="0">
      <selection activeCell="C65" sqref="C6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86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72" t="s">
        <v>4</v>
      </c>
      <c r="D8" s="4" t="s">
        <v>69</v>
      </c>
      <c r="E8" s="4" t="s">
        <v>87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SUM(D9/12*6)</f>
        <v>479600</v>
      </c>
      <c r="F9" s="9">
        <v>527947</v>
      </c>
      <c r="G9" s="10">
        <f>F9/E9*100</f>
        <v>110.08069224353628</v>
      </c>
      <c r="H9" s="11">
        <f t="shared" ref="H9:H37" si="0">E9-F9</f>
        <v>-48347</v>
      </c>
    </row>
    <row r="10" spans="1:14">
      <c r="A10" s="75" t="s">
        <v>8</v>
      </c>
      <c r="B10" s="76"/>
      <c r="C10" s="8">
        <v>213</v>
      </c>
      <c r="D10" s="9">
        <v>289900</v>
      </c>
      <c r="E10" s="9">
        <f t="shared" ref="E10:E37" si="1">SUM(D10/12*6)</f>
        <v>144950</v>
      </c>
      <c r="F10" s="9">
        <v>159495</v>
      </c>
      <c r="G10" s="10">
        <f>F10/E10*100</f>
        <v>110.03449465332874</v>
      </c>
      <c r="H10" s="11">
        <f t="shared" si="0"/>
        <v>-14545</v>
      </c>
    </row>
    <row r="11" spans="1:14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22800</v>
      </c>
      <c r="F12" s="17">
        <v>18341</v>
      </c>
      <c r="G12" s="10">
        <f>F12/E12*100</f>
        <v>80.442982456140356</v>
      </c>
      <c r="H12" s="11">
        <f t="shared" si="0"/>
        <v>4459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1400</v>
      </c>
      <c r="F14" s="9"/>
      <c r="G14" s="20"/>
      <c r="H14" s="11">
        <f>E14-F14</f>
        <v>1400</v>
      </c>
    </row>
    <row r="15" spans="1:14">
      <c r="A15" s="75" t="s">
        <v>15</v>
      </c>
      <c r="B15" s="76"/>
      <c r="C15" s="19" t="s">
        <v>16</v>
      </c>
      <c r="D15" s="9">
        <v>53300</v>
      </c>
      <c r="E15" s="9">
        <f t="shared" si="1"/>
        <v>26650</v>
      </c>
      <c r="F15" s="9">
        <v>28900</v>
      </c>
      <c r="G15" s="10">
        <f t="shared" ref="G15:G20" si="2">F15/E15*100</f>
        <v>108.44277673545966</v>
      </c>
      <c r="H15" s="11">
        <f t="shared" si="0"/>
        <v>-2250</v>
      </c>
    </row>
    <row r="16" spans="1:14">
      <c r="A16" s="75" t="s">
        <v>17</v>
      </c>
      <c r="B16" s="76"/>
      <c r="C16" s="19" t="s">
        <v>18</v>
      </c>
      <c r="D16" s="9">
        <v>59400</v>
      </c>
      <c r="E16" s="9">
        <f t="shared" si="1"/>
        <v>29700</v>
      </c>
      <c r="F16" s="9">
        <v>32967</v>
      </c>
      <c r="G16" s="10">
        <f t="shared" si="2"/>
        <v>111.00000000000001</v>
      </c>
      <c r="H16" s="11">
        <f>E16-F16</f>
        <v>-3267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3500</v>
      </c>
      <c r="F17" s="9">
        <v>2146</v>
      </c>
      <c r="G17" s="10">
        <f t="shared" si="2"/>
        <v>61.31428571428571</v>
      </c>
      <c r="H17" s="11">
        <f>E17-F17</f>
        <v>1354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500</v>
      </c>
      <c r="F18" s="9">
        <v>326</v>
      </c>
      <c r="G18" s="10">
        <f t="shared" si="2"/>
        <v>65.2</v>
      </c>
      <c r="H18" s="11">
        <f>E18-F18</f>
        <v>174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15000</v>
      </c>
      <c r="F19" s="24">
        <v>1082</v>
      </c>
      <c r="G19" s="10">
        <f t="shared" si="2"/>
        <v>7.2133333333333329</v>
      </c>
      <c r="H19" s="11">
        <f>E19-F19</f>
        <v>13918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21950</v>
      </c>
      <c r="F20" s="24">
        <v>18439</v>
      </c>
      <c r="G20" s="10">
        <f t="shared" si="2"/>
        <v>84.004555808656036</v>
      </c>
      <c r="H20" s="11">
        <f t="shared" si="0"/>
        <v>3511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3500</v>
      </c>
      <c r="F21" s="9"/>
      <c r="G21" s="10"/>
      <c r="H21" s="11">
        <f t="shared" si="0"/>
        <v>3500</v>
      </c>
    </row>
    <row r="22" spans="1:8">
      <c r="A22" s="75" t="s">
        <v>24</v>
      </c>
      <c r="B22" s="76"/>
      <c r="C22" s="25">
        <v>312</v>
      </c>
      <c r="D22" s="9">
        <v>30000</v>
      </c>
      <c r="E22" s="9">
        <f t="shared" si="1"/>
        <v>15000</v>
      </c>
      <c r="F22" s="26"/>
      <c r="G22" s="10"/>
      <c r="H22" s="11">
        <f t="shared" si="0"/>
        <v>15000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61000</v>
      </c>
      <c r="F23" s="26">
        <v>67244</v>
      </c>
      <c r="G23" s="10">
        <f>SUM(F23/E23*100)</f>
        <v>110.23606557377047</v>
      </c>
      <c r="H23" s="11">
        <f t="shared" si="0"/>
        <v>-6244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20050</v>
      </c>
      <c r="F24" s="26"/>
      <c r="G24" s="10">
        <f>F24/E24*100</f>
        <v>0</v>
      </c>
      <c r="H24" s="11">
        <f t="shared" si="0"/>
        <v>20050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4850</v>
      </c>
      <c r="F25" s="26">
        <v>7159</v>
      </c>
      <c r="G25" s="10">
        <f>SUM(F25/E25*100)</f>
        <v>147.60824742268042</v>
      </c>
      <c r="H25" s="11">
        <f>E25-F25</f>
        <v>-2309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1950</v>
      </c>
      <c r="F26" s="28"/>
      <c r="G26" s="10"/>
      <c r="H26" s="11">
        <f>E26-F26</f>
        <v>1950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46950</v>
      </c>
      <c r="F27" s="28">
        <v>39575</v>
      </c>
      <c r="G27" s="10">
        <f>F27/E27*100</f>
        <v>84.291799787007463</v>
      </c>
      <c r="H27" s="11">
        <f t="shared" si="0"/>
        <v>7375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75" t="s">
        <v>35</v>
      </c>
      <c r="B29" s="76"/>
      <c r="C29" s="31" t="s">
        <v>36</v>
      </c>
      <c r="D29" s="9">
        <v>5000</v>
      </c>
      <c r="E29" s="9">
        <f t="shared" si="1"/>
        <v>2500</v>
      </c>
      <c r="F29" s="9"/>
      <c r="G29" s="10">
        <f t="shared" ref="G29:G34" si="3">SUM(F29/E29*100)</f>
        <v>0</v>
      </c>
      <c r="H29" s="11">
        <f>E29-F29</f>
        <v>2500</v>
      </c>
    </row>
    <row r="30" spans="1:8">
      <c r="A30" s="75" t="s">
        <v>37</v>
      </c>
      <c r="B30" s="76"/>
      <c r="C30" s="31" t="s">
        <v>38</v>
      </c>
      <c r="D30" s="9">
        <v>200000</v>
      </c>
      <c r="E30" s="9">
        <f t="shared" si="1"/>
        <v>100000</v>
      </c>
      <c r="F30" s="9">
        <v>120000</v>
      </c>
      <c r="G30" s="10">
        <f t="shared" si="3"/>
        <v>120</v>
      </c>
      <c r="H30" s="11">
        <f>E30-F30</f>
        <v>-20000</v>
      </c>
    </row>
    <row r="31" spans="1:8">
      <c r="A31" s="75" t="s">
        <v>35</v>
      </c>
      <c r="B31" s="76"/>
      <c r="C31" s="31" t="s">
        <v>39</v>
      </c>
      <c r="D31" s="9">
        <v>34000</v>
      </c>
      <c r="E31" s="9">
        <f t="shared" si="1"/>
        <v>17000</v>
      </c>
      <c r="F31" s="9">
        <v>10000</v>
      </c>
      <c r="G31" s="10">
        <f t="shared" si="3"/>
        <v>58.82352941176471</v>
      </c>
      <c r="H31" s="11">
        <f>E31-F31</f>
        <v>7000</v>
      </c>
    </row>
    <row r="32" spans="1:8">
      <c r="A32" s="75" t="s">
        <v>83</v>
      </c>
      <c r="B32" s="76"/>
      <c r="C32" s="31" t="s">
        <v>82</v>
      </c>
      <c r="D32" s="9">
        <v>215000</v>
      </c>
      <c r="E32" s="9">
        <f t="shared" si="1"/>
        <v>107500</v>
      </c>
      <c r="F32" s="9">
        <v>0</v>
      </c>
      <c r="G32" s="10">
        <f t="shared" si="3"/>
        <v>0</v>
      </c>
      <c r="H32" s="11">
        <f t="shared" ref="H32" si="4">E32-F32</f>
        <v>107500</v>
      </c>
    </row>
    <row r="33" spans="1:8">
      <c r="A33" s="75" t="s">
        <v>40</v>
      </c>
      <c r="B33" s="76"/>
      <c r="C33" s="31" t="s">
        <v>41</v>
      </c>
      <c r="D33" s="9">
        <v>540000</v>
      </c>
      <c r="E33" s="9">
        <f t="shared" si="1"/>
        <v>270000</v>
      </c>
      <c r="F33" s="9">
        <v>214555</v>
      </c>
      <c r="G33" s="10">
        <f t="shared" si="3"/>
        <v>79.464814814814815</v>
      </c>
      <c r="H33" s="11">
        <f t="shared" si="0"/>
        <v>55445</v>
      </c>
    </row>
    <row r="34" spans="1:8">
      <c r="A34" s="75" t="s">
        <v>42</v>
      </c>
      <c r="B34" s="76"/>
      <c r="C34" s="31" t="s">
        <v>43</v>
      </c>
      <c r="D34" s="9">
        <v>300000</v>
      </c>
      <c r="E34" s="9">
        <f t="shared" si="1"/>
        <v>150000</v>
      </c>
      <c r="F34" s="9"/>
      <c r="G34" s="10">
        <f t="shared" si="3"/>
        <v>0</v>
      </c>
      <c r="H34" s="11">
        <f t="shared" si="0"/>
        <v>150000</v>
      </c>
    </row>
    <row r="35" spans="1:8" ht="12.75" customHeight="1">
      <c r="A35" s="73" t="s">
        <v>44</v>
      </c>
      <c r="B35" s="74"/>
      <c r="C35" s="23"/>
      <c r="D35" s="28">
        <f>SUM(D9:D34)</f>
        <v>3092700</v>
      </c>
      <c r="E35" s="9">
        <f t="shared" si="1"/>
        <v>1546350</v>
      </c>
      <c r="F35" s="28">
        <f>SUM(F9:F34)</f>
        <v>1248176</v>
      </c>
      <c r="G35" s="10">
        <f>F35/E35*100</f>
        <v>80.71756070747243</v>
      </c>
      <c r="H35" s="11">
        <f t="shared" si="0"/>
        <v>298174</v>
      </c>
    </row>
    <row r="36" spans="1:8">
      <c r="A36" s="70" t="s">
        <v>45</v>
      </c>
      <c r="B36" s="71"/>
      <c r="C36" s="8"/>
      <c r="D36" s="36">
        <v>731100</v>
      </c>
      <c r="E36" s="9">
        <f t="shared" si="1"/>
        <v>365550</v>
      </c>
      <c r="F36" s="36">
        <v>393325</v>
      </c>
      <c r="G36" s="10">
        <f>F36/E36*100</f>
        <v>107.5981397893585</v>
      </c>
      <c r="H36" s="11">
        <f t="shared" si="0"/>
        <v>-27775</v>
      </c>
    </row>
    <row r="37" spans="1:8">
      <c r="A37" s="113" t="s">
        <v>46</v>
      </c>
      <c r="B37" s="114"/>
      <c r="C37" s="37"/>
      <c r="D37" s="38">
        <v>969800</v>
      </c>
      <c r="E37" s="9">
        <f t="shared" si="1"/>
        <v>484900</v>
      </c>
      <c r="F37" s="38">
        <v>470721</v>
      </c>
      <c r="G37" s="10">
        <f>F37/E37*100</f>
        <v>97.075891936481753</v>
      </c>
      <c r="H37" s="39">
        <f t="shared" si="0"/>
        <v>14179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SUM(C40/12*6)</f>
        <v>648000</v>
      </c>
      <c r="E40" s="28">
        <v>648000</v>
      </c>
      <c r="F40" s="28">
        <f t="shared" ref="F40:F44" si="5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6">SUM(C41/12*6)</f>
        <v>107500</v>
      </c>
      <c r="E41" s="28">
        <v>0</v>
      </c>
      <c r="F41" s="28"/>
      <c r="G41" s="42">
        <f>SUM(E41-D41)</f>
        <v>-107500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6"/>
        <v>46950</v>
      </c>
      <c r="E42" s="28">
        <v>46950</v>
      </c>
      <c r="F42" s="28">
        <f t="shared" si="5"/>
        <v>100</v>
      </c>
      <c r="G42" s="42">
        <f t="shared" ref="G42:G57" si="7">SUM(E42-D42)</f>
        <v>0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6"/>
        <v>100000</v>
      </c>
      <c r="E43" s="28">
        <v>150000</v>
      </c>
      <c r="F43" s="28">
        <f t="shared" si="5"/>
        <v>150</v>
      </c>
      <c r="G43" s="42">
        <f>SUM(E43-D43)</f>
        <v>50000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6"/>
        <v>350000</v>
      </c>
      <c r="E44" s="28">
        <v>350000</v>
      </c>
      <c r="F44" s="28">
        <f t="shared" si="5"/>
        <v>100</v>
      </c>
      <c r="G44" s="42">
        <f t="shared" si="7"/>
        <v>0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6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0</v>
      </c>
      <c r="D46" s="36">
        <f t="shared" si="6"/>
        <v>0</v>
      </c>
      <c r="E46" s="28">
        <v>0</v>
      </c>
      <c r="F46" s="28"/>
      <c r="G46" s="42">
        <f>SUM(E46-D46)</f>
        <v>0</v>
      </c>
      <c r="H46" s="43"/>
    </row>
    <row r="47" spans="1:8" ht="12.75" customHeight="1">
      <c r="A47" s="113"/>
      <c r="B47" s="114"/>
      <c r="C47" s="28">
        <v>0</v>
      </c>
      <c r="D47" s="36">
        <f t="shared" si="6"/>
        <v>0</v>
      </c>
      <c r="E47" s="28">
        <v>0</v>
      </c>
      <c r="F47" s="28"/>
      <c r="G47" s="42">
        <f>SUM(E47-D47)</f>
        <v>0</v>
      </c>
      <c r="H47" s="43"/>
    </row>
    <row r="48" spans="1:8">
      <c r="A48" s="70" t="s">
        <v>58</v>
      </c>
      <c r="B48" s="44"/>
      <c r="C48" s="36">
        <v>25600</v>
      </c>
      <c r="D48" s="36">
        <f t="shared" si="6"/>
        <v>12800</v>
      </c>
      <c r="E48" s="36">
        <v>10286</v>
      </c>
      <c r="F48" s="28">
        <f>E48/D48*100</f>
        <v>80.359375</v>
      </c>
      <c r="G48" s="42">
        <f t="shared" si="7"/>
        <v>-2514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6"/>
        <v>10000</v>
      </c>
      <c r="E49" s="36">
        <v>57769</v>
      </c>
      <c r="F49" s="28">
        <f t="shared" ref="F49:G49" si="8">E49/D49*100</f>
        <v>577.69000000000005</v>
      </c>
      <c r="G49" s="28">
        <f t="shared" si="8"/>
        <v>1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6"/>
        <v>5250</v>
      </c>
      <c r="E50" s="36">
        <v>361</v>
      </c>
      <c r="F50" s="28">
        <f>E50/D50*100</f>
        <v>6.8761904761904757</v>
      </c>
      <c r="G50" s="42">
        <f t="shared" si="7"/>
        <v>-4889</v>
      </c>
      <c r="H50" s="42"/>
    </row>
    <row r="51" spans="1:8">
      <c r="A51" s="113" t="s">
        <v>61</v>
      </c>
      <c r="B51" s="114"/>
      <c r="C51" s="36">
        <v>17700</v>
      </c>
      <c r="D51" s="36">
        <f t="shared" si="6"/>
        <v>8850</v>
      </c>
      <c r="E51" s="36">
        <v>9442</v>
      </c>
      <c r="F51" s="28">
        <f>SUM(E51/D51*100)</f>
        <v>106.68926553672316</v>
      </c>
      <c r="G51" s="42">
        <f t="shared" si="7"/>
        <v>592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6"/>
        <v>126750</v>
      </c>
      <c r="E52" s="36">
        <v>13977</v>
      </c>
      <c r="F52" s="28">
        <f>SUM(E52/D52*100)</f>
        <v>11.027218934911243</v>
      </c>
      <c r="G52" s="42">
        <f t="shared" si="7"/>
        <v>-112773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6"/>
        <v>2750</v>
      </c>
      <c r="E53" s="36">
        <v>800</v>
      </c>
      <c r="F53" s="28">
        <f>SUM(E53/D53*100)</f>
        <v>29.09090909090909</v>
      </c>
      <c r="G53" s="42">
        <f t="shared" si="7"/>
        <v>-1950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6"/>
        <v>12500</v>
      </c>
      <c r="E54" s="36">
        <v>0</v>
      </c>
      <c r="F54" s="36"/>
      <c r="G54" s="42">
        <f t="shared" ref="G54" si="9">SUM(E54-D54)</f>
        <v>-12500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6"/>
        <v>115000</v>
      </c>
      <c r="E55" s="36">
        <v>183692</v>
      </c>
      <c r="F55" s="28">
        <f>SUM(E55/D55*100)</f>
        <v>159.73217391304348</v>
      </c>
      <c r="G55" s="42">
        <f t="shared" si="7"/>
        <v>68692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SUM(D48:D55)</f>
        <v>293900</v>
      </c>
      <c r="E56" s="36">
        <f>SUM(E48:E55)</f>
        <v>276327</v>
      </c>
      <c r="F56" s="46">
        <f>SUM(E56/D56*100)</f>
        <v>94.02075535896563</v>
      </c>
      <c r="G56" s="42">
        <f t="shared" si="7"/>
        <v>-17573</v>
      </c>
      <c r="H56" s="42"/>
    </row>
    <row r="57" spans="1:8">
      <c r="A57" s="47" t="s">
        <v>65</v>
      </c>
      <c r="B57" s="48"/>
      <c r="C57" s="36">
        <f>SUM(C40,C56,C42,C43,C44,C45,C41,C47,C46)</f>
        <v>3092700</v>
      </c>
      <c r="D57" s="36">
        <f>SUM(D40+D41+D42+D43+D44+D56+D45+D46+D47)</f>
        <v>1546350</v>
      </c>
      <c r="E57" s="36">
        <f>SUM(E40+E41+E42+E43+E44+E56+E45+E46+E47)</f>
        <v>1471277</v>
      </c>
      <c r="F57" s="36">
        <f>E57/D57*100</f>
        <v>95.145148252336142</v>
      </c>
      <c r="G57" s="42">
        <f t="shared" si="7"/>
        <v>-75073</v>
      </c>
      <c r="H57" s="42"/>
    </row>
    <row r="59" spans="1:8" ht="12.75" customHeight="1"/>
    <row r="60" spans="1:8">
      <c r="B60" t="s">
        <v>88</v>
      </c>
      <c r="C60" s="84">
        <v>455149.7</v>
      </c>
    </row>
    <row r="61" spans="1:8">
      <c r="B61" t="s">
        <v>89</v>
      </c>
      <c r="C61" s="84"/>
    </row>
    <row r="62" spans="1:8">
      <c r="B62" t="s">
        <v>90</v>
      </c>
      <c r="C62" s="84">
        <v>7374.43</v>
      </c>
    </row>
    <row r="63" spans="1:8">
      <c r="B63" t="s">
        <v>91</v>
      </c>
      <c r="C63" s="84">
        <v>235444.78</v>
      </c>
    </row>
    <row r="64" spans="1:8">
      <c r="B64" t="s">
        <v>92</v>
      </c>
      <c r="C64" s="84">
        <v>212330.49</v>
      </c>
    </row>
  </sheetData>
  <mergeCells count="23">
    <mergeCell ref="A52:B52"/>
    <mergeCell ref="A53:B53"/>
    <mergeCell ref="A54:B54"/>
    <mergeCell ref="A55:B55"/>
    <mergeCell ref="A56:B56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4"/>
  <sheetViews>
    <sheetView topLeftCell="A13" workbookViewId="0">
      <selection activeCell="F38" sqref="F38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93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79" t="s">
        <v>4</v>
      </c>
      <c r="D8" s="4" t="s">
        <v>69</v>
      </c>
      <c r="E8" s="4" t="s">
        <v>94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SUM(D9/12*7)</f>
        <v>559533.33333333326</v>
      </c>
      <c r="F9" s="9">
        <v>618643</v>
      </c>
      <c r="G9" s="10">
        <f>F9/E9*100</f>
        <v>110.56410103657812</v>
      </c>
      <c r="H9" s="11">
        <f t="shared" ref="H9:H37" si="0">E9-F9</f>
        <v>-59109.666666666744</v>
      </c>
    </row>
    <row r="10" spans="1:14">
      <c r="A10" s="82" t="s">
        <v>8</v>
      </c>
      <c r="B10" s="83"/>
      <c r="C10" s="8">
        <v>213</v>
      </c>
      <c r="D10" s="9">
        <v>289900</v>
      </c>
      <c r="E10" s="9">
        <f t="shared" ref="E10:E37" si="1">SUM(D10/12*7)</f>
        <v>169108.33333333331</v>
      </c>
      <c r="F10" s="9">
        <v>186886</v>
      </c>
      <c r="G10" s="10">
        <f>F10/E10*100</f>
        <v>110.512590548465</v>
      </c>
      <c r="H10" s="11">
        <f t="shared" si="0"/>
        <v>-17777.666666666686</v>
      </c>
    </row>
    <row r="11" spans="1:14">
      <c r="A11" s="82" t="s">
        <v>9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26600</v>
      </c>
      <c r="F12" s="17">
        <v>22099</v>
      </c>
      <c r="G12" s="10">
        <f>F12/E12*100</f>
        <v>83.078947368421055</v>
      </c>
      <c r="H12" s="11">
        <f t="shared" si="0"/>
        <v>4501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1633.3333333333335</v>
      </c>
      <c r="F14" s="9"/>
      <c r="G14" s="20"/>
      <c r="H14" s="11">
        <f>E14-F14</f>
        <v>1633.3333333333335</v>
      </c>
    </row>
    <row r="15" spans="1:14">
      <c r="A15" s="82" t="s">
        <v>15</v>
      </c>
      <c r="B15" s="83"/>
      <c r="C15" s="19" t="s">
        <v>16</v>
      </c>
      <c r="D15" s="9">
        <v>53300</v>
      </c>
      <c r="E15" s="9">
        <f t="shared" si="1"/>
        <v>31091.666666666668</v>
      </c>
      <c r="F15" s="9">
        <v>28900</v>
      </c>
      <c r="G15" s="10">
        <f t="shared" ref="G15:G20" si="2">F15/E15*100</f>
        <v>92.950951487536855</v>
      </c>
      <c r="H15" s="11">
        <f t="shared" si="0"/>
        <v>2191.6666666666679</v>
      </c>
    </row>
    <row r="16" spans="1:14">
      <c r="A16" s="82" t="s">
        <v>17</v>
      </c>
      <c r="B16" s="83"/>
      <c r="C16" s="19" t="s">
        <v>18</v>
      </c>
      <c r="D16" s="9">
        <v>59400</v>
      </c>
      <c r="E16" s="9">
        <f t="shared" si="1"/>
        <v>34650</v>
      </c>
      <c r="F16" s="9">
        <v>32967</v>
      </c>
      <c r="G16" s="10">
        <f t="shared" si="2"/>
        <v>95.142857142857139</v>
      </c>
      <c r="H16" s="11">
        <f>E16-F16</f>
        <v>1683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4083.3333333333335</v>
      </c>
      <c r="F17" s="9">
        <v>4301</v>
      </c>
      <c r="G17" s="10">
        <f t="shared" si="2"/>
        <v>105.33061224489795</v>
      </c>
      <c r="H17" s="11">
        <f>E17-F17</f>
        <v>-217.66666666666652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583.33333333333326</v>
      </c>
      <c r="F18" s="9">
        <v>392</v>
      </c>
      <c r="G18" s="10">
        <f t="shared" si="2"/>
        <v>67.2</v>
      </c>
      <c r="H18" s="11">
        <f>E18-F18</f>
        <v>191.33333333333326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17500</v>
      </c>
      <c r="F19" s="24">
        <v>1106</v>
      </c>
      <c r="G19" s="10">
        <f t="shared" si="2"/>
        <v>6.32</v>
      </c>
      <c r="H19" s="11">
        <f>E19-F19</f>
        <v>16394</v>
      </c>
    </row>
    <row r="20" spans="1:8">
      <c r="A20" s="21" t="s">
        <v>22</v>
      </c>
      <c r="B20" s="22"/>
      <c r="C20" s="23">
        <v>226</v>
      </c>
      <c r="D20" s="24">
        <v>43900</v>
      </c>
      <c r="E20" s="9">
        <f t="shared" si="1"/>
        <v>25608.333333333336</v>
      </c>
      <c r="F20" s="24">
        <v>25907</v>
      </c>
      <c r="G20" s="10">
        <f t="shared" si="2"/>
        <v>101.16628701594533</v>
      </c>
      <c r="H20" s="11">
        <f t="shared" si="0"/>
        <v>-298.66666666666424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4083.3333333333335</v>
      </c>
      <c r="F21" s="9"/>
      <c r="G21" s="10"/>
      <c r="H21" s="11">
        <f t="shared" si="0"/>
        <v>4083.3333333333335</v>
      </c>
    </row>
    <row r="22" spans="1:8">
      <c r="A22" s="82" t="s">
        <v>24</v>
      </c>
      <c r="B22" s="83"/>
      <c r="C22" s="25">
        <v>312</v>
      </c>
      <c r="D22" s="9">
        <v>30000</v>
      </c>
      <c r="E22" s="9">
        <f t="shared" si="1"/>
        <v>17500</v>
      </c>
      <c r="F22" s="26"/>
      <c r="G22" s="10"/>
      <c r="H22" s="11">
        <f t="shared" si="0"/>
        <v>17500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71166.666666666657</v>
      </c>
      <c r="F23" s="26">
        <v>76455</v>
      </c>
      <c r="G23" s="10">
        <f>SUM(F23/E23*100)</f>
        <v>107.43091334894615</v>
      </c>
      <c r="H23" s="11">
        <f t="shared" si="0"/>
        <v>-5288.333333333343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23391.666666666664</v>
      </c>
      <c r="F24" s="26">
        <v>7650</v>
      </c>
      <c r="G24" s="10">
        <f>F24/E24*100</f>
        <v>32.703954399715002</v>
      </c>
      <c r="H24" s="11">
        <f t="shared" si="0"/>
        <v>15741.666666666664</v>
      </c>
    </row>
    <row r="25" spans="1:8" ht="12" customHeight="1">
      <c r="A25" s="119" t="s">
        <v>28</v>
      </c>
      <c r="B25" s="120"/>
      <c r="C25" s="25">
        <v>291</v>
      </c>
      <c r="D25" s="26">
        <v>9700</v>
      </c>
      <c r="E25" s="9">
        <f t="shared" si="1"/>
        <v>5658.3333333333339</v>
      </c>
      <c r="F25" s="26">
        <v>10245</v>
      </c>
      <c r="G25" s="10">
        <f>SUM(F25/E25*100)</f>
        <v>181.06038291605299</v>
      </c>
      <c r="H25" s="11">
        <f>E25-F25</f>
        <v>-4586.6666666666661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2275</v>
      </c>
      <c r="F26" s="28"/>
      <c r="G26" s="10"/>
      <c r="H26" s="11">
        <f>E26-F26</f>
        <v>2275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54775</v>
      </c>
      <c r="F27" s="28">
        <v>46171</v>
      </c>
      <c r="G27" s="10">
        <f>F27/E27*100</f>
        <v>84.292104062072113</v>
      </c>
      <c r="H27" s="11">
        <f t="shared" si="0"/>
        <v>8604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82" t="s">
        <v>35</v>
      </c>
      <c r="B29" s="83"/>
      <c r="C29" s="31" t="s">
        <v>36</v>
      </c>
      <c r="D29" s="9">
        <v>5000</v>
      </c>
      <c r="E29" s="9">
        <f t="shared" si="1"/>
        <v>2916.666666666667</v>
      </c>
      <c r="F29" s="9"/>
      <c r="G29" s="10">
        <f t="shared" ref="G29:G34" si="3">SUM(F29/E29*100)</f>
        <v>0</v>
      </c>
      <c r="H29" s="11">
        <f>E29-F29</f>
        <v>2916.666666666667</v>
      </c>
    </row>
    <row r="30" spans="1:8">
      <c r="A30" s="82" t="s">
        <v>37</v>
      </c>
      <c r="B30" s="83"/>
      <c r="C30" s="31" t="s">
        <v>38</v>
      </c>
      <c r="D30" s="9">
        <v>200000</v>
      </c>
      <c r="E30" s="9">
        <f t="shared" si="1"/>
        <v>116666.66666666667</v>
      </c>
      <c r="F30" s="9">
        <v>150000</v>
      </c>
      <c r="G30" s="10">
        <f t="shared" si="3"/>
        <v>128.57142857142856</v>
      </c>
      <c r="H30" s="11">
        <f>E30-F30</f>
        <v>-33333.333333333328</v>
      </c>
    </row>
    <row r="31" spans="1:8">
      <c r="A31" s="82" t="s">
        <v>35</v>
      </c>
      <c r="B31" s="83"/>
      <c r="C31" s="31" t="s">
        <v>39</v>
      </c>
      <c r="D31" s="9">
        <v>34000</v>
      </c>
      <c r="E31" s="9">
        <f t="shared" si="1"/>
        <v>19833.333333333336</v>
      </c>
      <c r="F31" s="9">
        <v>10000</v>
      </c>
      <c r="G31" s="10">
        <f t="shared" si="3"/>
        <v>50.420168067226889</v>
      </c>
      <c r="H31" s="11">
        <f>E31-F31</f>
        <v>9833.3333333333358</v>
      </c>
    </row>
    <row r="32" spans="1:8">
      <c r="A32" s="82" t="s">
        <v>83</v>
      </c>
      <c r="B32" s="83"/>
      <c r="C32" s="31" t="s">
        <v>82</v>
      </c>
      <c r="D32" s="9">
        <v>220000</v>
      </c>
      <c r="E32" s="9">
        <f t="shared" si="1"/>
        <v>128333.33333333333</v>
      </c>
      <c r="F32" s="9">
        <v>65568</v>
      </c>
      <c r="G32" s="10">
        <f t="shared" si="3"/>
        <v>51.091948051948052</v>
      </c>
      <c r="H32" s="11">
        <f t="shared" ref="H32" si="4">E32-F32</f>
        <v>62765.333333333328</v>
      </c>
    </row>
    <row r="33" spans="1:8">
      <c r="A33" s="82" t="s">
        <v>40</v>
      </c>
      <c r="B33" s="83"/>
      <c r="C33" s="31" t="s">
        <v>41</v>
      </c>
      <c r="D33" s="9">
        <v>540000</v>
      </c>
      <c r="E33" s="9">
        <f t="shared" si="1"/>
        <v>315000</v>
      </c>
      <c r="F33" s="9">
        <v>218126</v>
      </c>
      <c r="G33" s="10">
        <f t="shared" si="3"/>
        <v>69.246349206349208</v>
      </c>
      <c r="H33" s="11">
        <f t="shared" si="0"/>
        <v>96874</v>
      </c>
    </row>
    <row r="34" spans="1:8">
      <c r="A34" s="82" t="s">
        <v>42</v>
      </c>
      <c r="B34" s="83"/>
      <c r="C34" s="31" t="s">
        <v>43</v>
      </c>
      <c r="D34" s="9">
        <v>300000</v>
      </c>
      <c r="E34" s="9">
        <f t="shared" si="1"/>
        <v>175000</v>
      </c>
      <c r="F34" s="9"/>
      <c r="G34" s="10">
        <f t="shared" si="3"/>
        <v>0</v>
      </c>
      <c r="H34" s="11">
        <f t="shared" si="0"/>
        <v>175000</v>
      </c>
    </row>
    <row r="35" spans="1:8" ht="12.75" customHeight="1">
      <c r="A35" s="80" t="s">
        <v>44</v>
      </c>
      <c r="B35" s="81"/>
      <c r="C35" s="23"/>
      <c r="D35" s="28">
        <f>SUM(D9:D34)</f>
        <v>3097700</v>
      </c>
      <c r="E35" s="9">
        <f t="shared" si="1"/>
        <v>1806991.6666666665</v>
      </c>
      <c r="F35" s="28">
        <f>SUM(F9:F34)</f>
        <v>1505416</v>
      </c>
      <c r="G35" s="10">
        <f>F35/E35*100</f>
        <v>83.310622166676666</v>
      </c>
      <c r="H35" s="11">
        <f t="shared" si="0"/>
        <v>301575.66666666651</v>
      </c>
    </row>
    <row r="36" spans="1:8">
      <c r="A36" s="77" t="s">
        <v>45</v>
      </c>
      <c r="B36" s="78"/>
      <c r="C36" s="8"/>
      <c r="D36" s="36">
        <v>731100</v>
      </c>
      <c r="E36" s="9">
        <f t="shared" si="1"/>
        <v>426475</v>
      </c>
      <c r="F36" s="36">
        <v>449515</v>
      </c>
      <c r="G36" s="10">
        <f>F36/E36*100</f>
        <v>105.40242687144617</v>
      </c>
      <c r="H36" s="11">
        <f t="shared" si="0"/>
        <v>-23040</v>
      </c>
    </row>
    <row r="37" spans="1:8">
      <c r="A37" s="113" t="s">
        <v>46</v>
      </c>
      <c r="B37" s="114"/>
      <c r="C37" s="37"/>
      <c r="D37" s="38">
        <v>969800</v>
      </c>
      <c r="E37" s="9">
        <f t="shared" si="1"/>
        <v>565716.66666666674</v>
      </c>
      <c r="F37" s="38">
        <v>566037</v>
      </c>
      <c r="G37" s="10">
        <f>F37/E37*100</f>
        <v>100.05662434080665</v>
      </c>
      <c r="H37" s="39">
        <f t="shared" si="0"/>
        <v>-320.33333333325572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SUM(C40/12*7)</f>
        <v>756000</v>
      </c>
      <c r="E40" s="28">
        <v>756000</v>
      </c>
      <c r="F40" s="28">
        <f t="shared" ref="F40:F44" si="5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6">SUM(C41/12*7)</f>
        <v>125416.66666666667</v>
      </c>
      <c r="E41" s="28">
        <v>215000</v>
      </c>
      <c r="F41" s="28"/>
      <c r="G41" s="42">
        <f>SUM(E41-D41)</f>
        <v>89583.333333333328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6"/>
        <v>54775</v>
      </c>
      <c r="E42" s="28">
        <v>70425</v>
      </c>
      <c r="F42" s="28">
        <f t="shared" si="5"/>
        <v>128.57142857142858</v>
      </c>
      <c r="G42" s="42">
        <f t="shared" ref="G42:G57" si="7">SUM(E42-D42)</f>
        <v>15650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6"/>
        <v>116666.66666666667</v>
      </c>
      <c r="E43" s="28">
        <v>150000</v>
      </c>
      <c r="F43" s="28">
        <f t="shared" si="5"/>
        <v>128.57142857142856</v>
      </c>
      <c r="G43" s="42">
        <f>SUM(E43-D43)</f>
        <v>33333.333333333328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6"/>
        <v>408333.33333333337</v>
      </c>
      <c r="E44" s="28">
        <v>525000</v>
      </c>
      <c r="F44" s="28">
        <f t="shared" si="5"/>
        <v>128.57142857142856</v>
      </c>
      <c r="G44" s="42">
        <f t="shared" si="7"/>
        <v>116666.66666666663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6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5000</v>
      </c>
      <c r="D46" s="36">
        <f t="shared" si="6"/>
        <v>2916.666666666667</v>
      </c>
      <c r="E46" s="28">
        <v>5000</v>
      </c>
      <c r="F46" s="28"/>
      <c r="G46" s="42">
        <f>SUM(E46-D46)</f>
        <v>2083.333333333333</v>
      </c>
      <c r="H46" s="43"/>
    </row>
    <row r="47" spans="1:8" ht="12.75" customHeight="1">
      <c r="A47" s="113"/>
      <c r="B47" s="114"/>
      <c r="C47" s="28">
        <v>0</v>
      </c>
      <c r="D47" s="36">
        <f t="shared" si="6"/>
        <v>0</v>
      </c>
      <c r="E47" s="28">
        <v>0</v>
      </c>
      <c r="F47" s="28"/>
      <c r="G47" s="42">
        <f>SUM(E47-D47)</f>
        <v>0</v>
      </c>
      <c r="H47" s="43"/>
    </row>
    <row r="48" spans="1:8">
      <c r="A48" s="77" t="s">
        <v>58</v>
      </c>
      <c r="B48" s="44"/>
      <c r="C48" s="36">
        <v>25600</v>
      </c>
      <c r="D48" s="36">
        <f t="shared" si="6"/>
        <v>14933.333333333334</v>
      </c>
      <c r="E48" s="36">
        <v>11375</v>
      </c>
      <c r="F48" s="28">
        <f>E48/D48*100</f>
        <v>76.171875</v>
      </c>
      <c r="G48" s="42">
        <f t="shared" si="7"/>
        <v>-3558.3333333333339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6"/>
        <v>11666.666666666668</v>
      </c>
      <c r="E49" s="36">
        <v>57769</v>
      </c>
      <c r="F49" s="28">
        <f t="shared" ref="F49" si="8">E49/D49*100</f>
        <v>495.16285714285704</v>
      </c>
      <c r="G49" s="42">
        <f t="shared" si="7"/>
        <v>46102.333333333328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6"/>
        <v>6125</v>
      </c>
      <c r="E50" s="36">
        <v>361</v>
      </c>
      <c r="F50" s="28">
        <f>E50/D50*100</f>
        <v>5.8938775510204078</v>
      </c>
      <c r="G50" s="42">
        <f t="shared" si="7"/>
        <v>-5764</v>
      </c>
      <c r="H50" s="42"/>
    </row>
    <row r="51" spans="1:8">
      <c r="A51" s="113" t="s">
        <v>61</v>
      </c>
      <c r="B51" s="114"/>
      <c r="C51" s="36">
        <v>17700</v>
      </c>
      <c r="D51" s="36">
        <f t="shared" si="6"/>
        <v>10325</v>
      </c>
      <c r="E51" s="36">
        <v>14246</v>
      </c>
      <c r="F51" s="28">
        <f>SUM(E51/D51*100)</f>
        <v>137.97578692493946</v>
      </c>
      <c r="G51" s="42">
        <f t="shared" si="7"/>
        <v>3921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6"/>
        <v>147875</v>
      </c>
      <c r="E52" s="36">
        <v>14399</v>
      </c>
      <c r="F52" s="28">
        <f>SUM(E52/D52*100)</f>
        <v>9.7372781065088763</v>
      </c>
      <c r="G52" s="42">
        <f t="shared" si="7"/>
        <v>-133476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6"/>
        <v>3208.333333333333</v>
      </c>
      <c r="E53" s="36">
        <v>1000</v>
      </c>
      <c r="F53" s="28">
        <f>SUM(E53/D53*100)</f>
        <v>31.168831168831172</v>
      </c>
      <c r="G53" s="42">
        <f t="shared" si="7"/>
        <v>-2208.333333333333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6"/>
        <v>14583.333333333334</v>
      </c>
      <c r="E54" s="36">
        <v>0</v>
      </c>
      <c r="F54" s="36"/>
      <c r="G54" s="42">
        <f t="shared" ref="G54" si="9">SUM(E54-D54)</f>
        <v>-14583.333333333334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6"/>
        <v>134166.66666666669</v>
      </c>
      <c r="E55" s="36">
        <v>183692</v>
      </c>
      <c r="F55" s="28">
        <f>SUM(E55/D55*100)</f>
        <v>136.91329192546581</v>
      </c>
      <c r="G55" s="42">
        <f t="shared" si="7"/>
        <v>49525.333333333314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SUM(D48:D55)</f>
        <v>342883.33333333337</v>
      </c>
      <c r="E56" s="36">
        <f>SUM(E48:E55)</f>
        <v>282842</v>
      </c>
      <c r="F56" s="46">
        <f>SUM(E56/D56*100)</f>
        <v>82.489282068730859</v>
      </c>
      <c r="G56" s="42">
        <f t="shared" si="7"/>
        <v>-60041.333333333372</v>
      </c>
      <c r="H56" s="42"/>
    </row>
    <row r="57" spans="1:8">
      <c r="A57" s="47" t="s">
        <v>65</v>
      </c>
      <c r="B57" s="48"/>
      <c r="C57" s="36">
        <f>SUM(C40,C56,C42,C43,C44,C45,C41,C47,C46)</f>
        <v>3097700</v>
      </c>
      <c r="D57" s="36">
        <f>SUM(D40+D41+D42+D43+D44+D56+D45+D46+D47)</f>
        <v>1806991.6666666667</v>
      </c>
      <c r="E57" s="36">
        <f>SUM(E40+E41+E42+E43+E44+E56+E45+E46+E47)</f>
        <v>2004267</v>
      </c>
      <c r="F57" s="36">
        <f>E57/D57*100</f>
        <v>110.91733498125336</v>
      </c>
      <c r="G57" s="42">
        <f t="shared" si="7"/>
        <v>197275.33333333326</v>
      </c>
      <c r="H57" s="42"/>
    </row>
    <row r="59" spans="1:8" ht="12.75" customHeight="1"/>
    <row r="60" spans="1:8">
      <c r="B60" t="s">
        <v>88</v>
      </c>
      <c r="C60" s="84">
        <v>730900.76</v>
      </c>
    </row>
    <row r="61" spans="1:8">
      <c r="B61" t="s">
        <v>89</v>
      </c>
      <c r="C61" s="84"/>
    </row>
    <row r="62" spans="1:8">
      <c r="B62" t="s">
        <v>90</v>
      </c>
      <c r="C62" s="84">
        <v>24253.5</v>
      </c>
    </row>
    <row r="63" spans="1:8">
      <c r="B63" t="s">
        <v>91</v>
      </c>
      <c r="C63" s="84">
        <v>406873.78</v>
      </c>
    </row>
    <row r="64" spans="1:8">
      <c r="B64" t="s">
        <v>92</v>
      </c>
      <c r="C64" s="84">
        <v>299773.48</v>
      </c>
    </row>
  </sheetData>
  <mergeCells count="23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52:B52"/>
    <mergeCell ref="A53:B53"/>
    <mergeCell ref="A54:B54"/>
    <mergeCell ref="A55:B55"/>
    <mergeCell ref="A56:B56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4"/>
  <sheetViews>
    <sheetView topLeftCell="A25" workbookViewId="0">
      <selection activeCell="C65" sqref="C6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95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87" t="s">
        <v>4</v>
      </c>
      <c r="D8" s="4" t="s">
        <v>69</v>
      </c>
      <c r="E8" s="4" t="s">
        <v>96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SUM(D9/12*8)</f>
        <v>639466.66666666663</v>
      </c>
      <c r="F9" s="9">
        <v>673990.45</v>
      </c>
      <c r="G9" s="10">
        <f>F9/E9*100</f>
        <v>105.3988401793161</v>
      </c>
      <c r="H9" s="11">
        <f t="shared" ref="H9:H37" si="0">E9-F9</f>
        <v>-34523.783333333326</v>
      </c>
    </row>
    <row r="10" spans="1:14">
      <c r="A10" s="90" t="s">
        <v>8</v>
      </c>
      <c r="B10" s="91"/>
      <c r="C10" s="8">
        <v>213</v>
      </c>
      <c r="D10" s="9">
        <v>289900</v>
      </c>
      <c r="E10" s="9">
        <f t="shared" ref="E10:E34" si="1">SUM(D10/12*8)</f>
        <v>193266.66666666666</v>
      </c>
      <c r="F10" s="9">
        <v>202889.29</v>
      </c>
      <c r="G10" s="10">
        <f>F10/E10*100</f>
        <v>104.97893583994482</v>
      </c>
      <c r="H10" s="11">
        <f t="shared" si="0"/>
        <v>-9622.6233333333512</v>
      </c>
    </row>
    <row r="11" spans="1:14">
      <c r="A11" s="90" t="s">
        <v>9</v>
      </c>
      <c r="B11" s="9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30400</v>
      </c>
      <c r="F12" s="17">
        <v>25793.759999999998</v>
      </c>
      <c r="G12" s="10">
        <f>F12/E12*100</f>
        <v>84.847894736842093</v>
      </c>
      <c r="H12" s="11">
        <f t="shared" si="0"/>
        <v>4606.2400000000016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1866.6666666666667</v>
      </c>
      <c r="F14" s="9"/>
      <c r="G14" s="20"/>
      <c r="H14" s="11">
        <f>E14-F14</f>
        <v>1866.6666666666667</v>
      </c>
    </row>
    <row r="15" spans="1:14">
      <c r="A15" s="90" t="s">
        <v>15</v>
      </c>
      <c r="B15" s="91"/>
      <c r="C15" s="19" t="s">
        <v>16</v>
      </c>
      <c r="D15" s="9">
        <v>53300</v>
      </c>
      <c r="E15" s="9">
        <f t="shared" si="1"/>
        <v>35533.333333333336</v>
      </c>
      <c r="F15" s="9">
        <v>28900</v>
      </c>
      <c r="G15" s="10">
        <f t="shared" ref="G15:G20" si="2">F15/E15*100</f>
        <v>81.332082551594738</v>
      </c>
      <c r="H15" s="11">
        <f t="shared" si="0"/>
        <v>6633.3333333333358</v>
      </c>
    </row>
    <row r="16" spans="1:14">
      <c r="A16" s="90" t="s">
        <v>17</v>
      </c>
      <c r="B16" s="91"/>
      <c r="C16" s="19" t="s">
        <v>18</v>
      </c>
      <c r="D16" s="9">
        <v>59400</v>
      </c>
      <c r="E16" s="9">
        <f t="shared" si="1"/>
        <v>39600</v>
      </c>
      <c r="F16" s="9">
        <v>32966.980000000003</v>
      </c>
      <c r="G16" s="10">
        <f t="shared" si="2"/>
        <v>83.249949494949504</v>
      </c>
      <c r="H16" s="11">
        <f>E16-F16</f>
        <v>6633.0199999999968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4666.666666666667</v>
      </c>
      <c r="F17" s="9">
        <v>6979.44</v>
      </c>
      <c r="G17" s="10">
        <f t="shared" si="2"/>
        <v>149.55942857142855</v>
      </c>
      <c r="H17" s="11">
        <f>E17-F17</f>
        <v>-2312.7733333333326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666.66666666666663</v>
      </c>
      <c r="F18" s="9">
        <v>456.89</v>
      </c>
      <c r="G18" s="10">
        <f t="shared" si="2"/>
        <v>68.533500000000004</v>
      </c>
      <c r="H18" s="11">
        <f>E18-F18</f>
        <v>209.77666666666664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20000</v>
      </c>
      <c r="F19" s="24">
        <v>1161.6400000000001</v>
      </c>
      <c r="G19" s="10">
        <f t="shared" si="2"/>
        <v>5.8082000000000003</v>
      </c>
      <c r="H19" s="11">
        <f>E19-F19</f>
        <v>18838.36</v>
      </c>
    </row>
    <row r="20" spans="1:8">
      <c r="A20" s="21" t="s">
        <v>22</v>
      </c>
      <c r="B20" s="22"/>
      <c r="C20" s="23">
        <v>226</v>
      </c>
      <c r="D20" s="24">
        <v>40900</v>
      </c>
      <c r="E20" s="9">
        <f t="shared" si="1"/>
        <v>27266.666666666668</v>
      </c>
      <c r="F20" s="24">
        <v>27417.16</v>
      </c>
      <c r="G20" s="10">
        <f t="shared" si="2"/>
        <v>100.5519315403423</v>
      </c>
      <c r="H20" s="11">
        <f t="shared" si="0"/>
        <v>-150.49333333333198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4666.666666666667</v>
      </c>
      <c r="F21" s="9"/>
      <c r="G21" s="10"/>
      <c r="H21" s="11">
        <f t="shared" si="0"/>
        <v>4666.666666666667</v>
      </c>
    </row>
    <row r="22" spans="1:8">
      <c r="A22" s="90" t="s">
        <v>24</v>
      </c>
      <c r="B22" s="91"/>
      <c r="C22" s="25">
        <v>312</v>
      </c>
      <c r="D22" s="9">
        <v>30000</v>
      </c>
      <c r="E22" s="9">
        <f t="shared" si="1"/>
        <v>20000</v>
      </c>
      <c r="F22" s="26"/>
      <c r="G22" s="10"/>
      <c r="H22" s="11">
        <f t="shared" si="0"/>
        <v>20000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81333.333333333328</v>
      </c>
      <c r="F23" s="26">
        <v>88960.45</v>
      </c>
      <c r="G23" s="10">
        <f>SUM(F23/E23*100)</f>
        <v>109.3776024590164</v>
      </c>
      <c r="H23" s="11">
        <f t="shared" si="0"/>
        <v>-7627.1166666666686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26733.333333333332</v>
      </c>
      <c r="F24" s="26">
        <v>7650</v>
      </c>
      <c r="G24" s="10">
        <f>F24/E24*100</f>
        <v>28.615960099750627</v>
      </c>
      <c r="H24" s="11">
        <f t="shared" si="0"/>
        <v>19083.333333333332</v>
      </c>
    </row>
    <row r="25" spans="1:8" ht="12" customHeight="1">
      <c r="A25" s="119" t="s">
        <v>28</v>
      </c>
      <c r="B25" s="120"/>
      <c r="C25" s="25">
        <v>291</v>
      </c>
      <c r="D25" s="26">
        <v>12700</v>
      </c>
      <c r="E25" s="9">
        <f t="shared" si="1"/>
        <v>8466.6666666666661</v>
      </c>
      <c r="F25" s="26">
        <v>10245</v>
      </c>
      <c r="G25" s="10">
        <f>SUM(F25/E25*100)</f>
        <v>121.00393700787401</v>
      </c>
      <c r="H25" s="11">
        <f>E25-F25</f>
        <v>-1778.3333333333339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2600</v>
      </c>
      <c r="F26" s="28">
        <v>3900</v>
      </c>
      <c r="G26" s="10"/>
      <c r="H26" s="11">
        <f>E26-F26</f>
        <v>-1300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62600</v>
      </c>
      <c r="F27" s="28">
        <v>52767.42</v>
      </c>
      <c r="G27" s="10">
        <f>F27/E27*100</f>
        <v>84.293003194888172</v>
      </c>
      <c r="H27" s="11">
        <f t="shared" si="0"/>
        <v>9832.5800000000017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90" t="s">
        <v>35</v>
      </c>
      <c r="B29" s="91"/>
      <c r="C29" s="31" t="s">
        <v>36</v>
      </c>
      <c r="D29" s="9">
        <v>5000</v>
      </c>
      <c r="E29" s="9">
        <f t="shared" si="1"/>
        <v>3333.3333333333335</v>
      </c>
      <c r="F29" s="9"/>
      <c r="G29" s="10">
        <f t="shared" ref="G29:G34" si="3">SUM(F29/E29*100)</f>
        <v>0</v>
      </c>
      <c r="H29" s="11">
        <f>E29-F29</f>
        <v>3333.3333333333335</v>
      </c>
    </row>
    <row r="30" spans="1:8">
      <c r="A30" s="90" t="s">
        <v>37</v>
      </c>
      <c r="B30" s="91"/>
      <c r="C30" s="31" t="s">
        <v>38</v>
      </c>
      <c r="D30" s="9">
        <v>200000</v>
      </c>
      <c r="E30" s="9">
        <f t="shared" si="1"/>
        <v>133333.33333333334</v>
      </c>
      <c r="F30" s="9">
        <v>191428.5</v>
      </c>
      <c r="G30" s="10">
        <f t="shared" si="3"/>
        <v>143.57137499999999</v>
      </c>
      <c r="H30" s="11">
        <f>E30-F30</f>
        <v>-58095.166666666657</v>
      </c>
    </row>
    <row r="31" spans="1:8">
      <c r="A31" s="90" t="s">
        <v>35</v>
      </c>
      <c r="B31" s="91"/>
      <c r="C31" s="31" t="s">
        <v>39</v>
      </c>
      <c r="D31" s="9">
        <v>34000</v>
      </c>
      <c r="E31" s="9">
        <f t="shared" si="1"/>
        <v>22666.666666666668</v>
      </c>
      <c r="F31" s="9">
        <v>10000</v>
      </c>
      <c r="G31" s="10">
        <f t="shared" si="3"/>
        <v>44.117647058823529</v>
      </c>
      <c r="H31" s="11">
        <f>E31-F31</f>
        <v>12666.666666666668</v>
      </c>
    </row>
    <row r="32" spans="1:8">
      <c r="A32" s="90" t="s">
        <v>83</v>
      </c>
      <c r="B32" s="91"/>
      <c r="C32" s="31" t="s">
        <v>82</v>
      </c>
      <c r="D32" s="9">
        <v>220000</v>
      </c>
      <c r="E32" s="9">
        <f t="shared" si="1"/>
        <v>146666.66666666666</v>
      </c>
      <c r="F32" s="9">
        <v>65568</v>
      </c>
      <c r="G32" s="10">
        <f t="shared" si="3"/>
        <v>44.70545454545455</v>
      </c>
      <c r="H32" s="11">
        <f t="shared" ref="H32" si="4">E32-F32</f>
        <v>81098.666666666657</v>
      </c>
    </row>
    <row r="33" spans="1:8">
      <c r="A33" s="90" t="s">
        <v>40</v>
      </c>
      <c r="B33" s="91"/>
      <c r="C33" s="31" t="s">
        <v>41</v>
      </c>
      <c r="D33" s="9">
        <v>540000</v>
      </c>
      <c r="E33" s="9">
        <f t="shared" si="1"/>
        <v>360000</v>
      </c>
      <c r="F33" s="9">
        <v>220235.22</v>
      </c>
      <c r="G33" s="10">
        <f t="shared" si="3"/>
        <v>61.176450000000003</v>
      </c>
      <c r="H33" s="11">
        <f t="shared" si="0"/>
        <v>139764.78</v>
      </c>
    </row>
    <row r="34" spans="1:8">
      <c r="A34" s="90" t="s">
        <v>42</v>
      </c>
      <c r="B34" s="91"/>
      <c r="C34" s="31" t="s">
        <v>43</v>
      </c>
      <c r="D34" s="9">
        <v>300000</v>
      </c>
      <c r="E34" s="9">
        <f t="shared" si="1"/>
        <v>200000</v>
      </c>
      <c r="F34" s="9"/>
      <c r="G34" s="10">
        <f t="shared" si="3"/>
        <v>0</v>
      </c>
      <c r="H34" s="11">
        <f t="shared" si="0"/>
        <v>200000</v>
      </c>
    </row>
    <row r="35" spans="1:8" ht="12.75" customHeight="1">
      <c r="A35" s="88" t="s">
        <v>44</v>
      </c>
      <c r="B35" s="89"/>
      <c r="C35" s="23"/>
      <c r="D35" s="28">
        <f>SUM(D9:D34)</f>
        <v>3097700</v>
      </c>
      <c r="E35" s="9">
        <f>SUM(D35/12*8)</f>
        <v>2065133.3333333333</v>
      </c>
      <c r="F35" s="28">
        <f>SUM(F9:F34)</f>
        <v>1651310.2</v>
      </c>
      <c r="G35" s="10">
        <f>F35/E35*100</f>
        <v>79.961432675856287</v>
      </c>
      <c r="H35" s="11">
        <f t="shared" si="0"/>
        <v>413823.1333333333</v>
      </c>
    </row>
    <row r="36" spans="1:8">
      <c r="A36" s="85" t="s">
        <v>45</v>
      </c>
      <c r="B36" s="86"/>
      <c r="C36" s="8"/>
      <c r="D36" s="36">
        <v>731100</v>
      </c>
      <c r="E36" s="9">
        <f>SUM(D36/12*8)</f>
        <v>487400</v>
      </c>
      <c r="F36" s="36">
        <v>449515</v>
      </c>
      <c r="G36" s="10">
        <f>F36/E36*100</f>
        <v>92.227123512515391</v>
      </c>
      <c r="H36" s="11">
        <f t="shared" si="0"/>
        <v>37885</v>
      </c>
    </row>
    <row r="37" spans="1:8">
      <c r="A37" s="113" t="s">
        <v>46</v>
      </c>
      <c r="B37" s="114"/>
      <c r="C37" s="37"/>
      <c r="D37" s="38">
        <v>969800</v>
      </c>
      <c r="E37" s="9">
        <f>SUM(D37/12*8)</f>
        <v>646533.33333333337</v>
      </c>
      <c r="F37" s="38">
        <v>566037</v>
      </c>
      <c r="G37" s="10">
        <f>F37/E37*100</f>
        <v>87.549546298205811</v>
      </c>
      <c r="H37" s="39">
        <f t="shared" si="0"/>
        <v>80496.333333333372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SUM(C40/12*8)</f>
        <v>864000</v>
      </c>
      <c r="E40" s="28">
        <v>864000</v>
      </c>
      <c r="F40" s="28">
        <f t="shared" ref="F40:F44" si="5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5" si="6">SUM(C41/12*8)</f>
        <v>143333.33333333334</v>
      </c>
      <c r="E41" s="28">
        <v>215000</v>
      </c>
      <c r="F41" s="28"/>
      <c r="G41" s="42">
        <f>SUM(E41-D41)</f>
        <v>71666.666666666657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6"/>
        <v>62600</v>
      </c>
      <c r="E42" s="28">
        <v>70425</v>
      </c>
      <c r="F42" s="28">
        <f t="shared" si="5"/>
        <v>112.5</v>
      </c>
      <c r="G42" s="42">
        <f t="shared" ref="G42:G57" si="7">SUM(E42-D42)</f>
        <v>7825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6"/>
        <v>133333.33333333334</v>
      </c>
      <c r="E43" s="28">
        <v>191428.5</v>
      </c>
      <c r="F43" s="28">
        <f t="shared" si="5"/>
        <v>143.57137499999999</v>
      </c>
      <c r="G43" s="42">
        <f>SUM(E43-D43)</f>
        <v>58095.166666666657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6"/>
        <v>466666.66666666669</v>
      </c>
      <c r="E44" s="28">
        <v>525000</v>
      </c>
      <c r="F44" s="28">
        <f t="shared" si="5"/>
        <v>112.5</v>
      </c>
      <c r="G44" s="42">
        <f t="shared" si="7"/>
        <v>58333.333333333314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6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5000</v>
      </c>
      <c r="D46" s="36">
        <f t="shared" si="6"/>
        <v>3333.3333333333335</v>
      </c>
      <c r="E46" s="28">
        <v>5000</v>
      </c>
      <c r="F46" s="28"/>
      <c r="G46" s="42">
        <f>SUM(E46-D46)</f>
        <v>1666.6666666666665</v>
      </c>
      <c r="H46" s="43"/>
    </row>
    <row r="47" spans="1:8" ht="12.75" customHeight="1">
      <c r="A47" s="113"/>
      <c r="B47" s="114"/>
      <c r="C47" s="28">
        <v>0</v>
      </c>
      <c r="D47" s="36">
        <f t="shared" si="6"/>
        <v>0</v>
      </c>
      <c r="E47" s="28">
        <v>0</v>
      </c>
      <c r="F47" s="28"/>
      <c r="G47" s="42">
        <f>SUM(E47-D47)</f>
        <v>0</v>
      </c>
      <c r="H47" s="43"/>
    </row>
    <row r="48" spans="1:8">
      <c r="A48" s="85" t="s">
        <v>58</v>
      </c>
      <c r="B48" s="44"/>
      <c r="C48" s="36">
        <v>25600</v>
      </c>
      <c r="D48" s="36">
        <f t="shared" si="6"/>
        <v>17066.666666666668</v>
      </c>
      <c r="E48" s="36">
        <v>12237.49</v>
      </c>
      <c r="F48" s="28">
        <f>E48/D48*100</f>
        <v>71.704042968749988</v>
      </c>
      <c r="G48" s="42">
        <f t="shared" si="7"/>
        <v>-4829.1766666666681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6"/>
        <v>13333.333333333334</v>
      </c>
      <c r="E49" s="36">
        <v>57769.38</v>
      </c>
      <c r="F49" s="28">
        <f t="shared" ref="F49" si="8">E49/D49*100</f>
        <v>433.27035000000001</v>
      </c>
      <c r="G49" s="42">
        <f t="shared" si="7"/>
        <v>44436.046666666662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6"/>
        <v>7000</v>
      </c>
      <c r="E50" s="36">
        <v>361.42</v>
      </c>
      <c r="F50" s="28">
        <f>E50/D50*100</f>
        <v>5.1631428571428568</v>
      </c>
      <c r="G50" s="42">
        <f t="shared" si="7"/>
        <v>-6638.58</v>
      </c>
      <c r="H50" s="42"/>
    </row>
    <row r="51" spans="1:8">
      <c r="A51" s="113" t="s">
        <v>61</v>
      </c>
      <c r="B51" s="114"/>
      <c r="C51" s="36">
        <v>17700</v>
      </c>
      <c r="D51" s="36">
        <f t="shared" si="6"/>
        <v>11800</v>
      </c>
      <c r="E51" s="36">
        <v>14245.83</v>
      </c>
      <c r="F51" s="28">
        <f>SUM(E51/D51*100)</f>
        <v>120.72737288135593</v>
      </c>
      <c r="G51" s="42">
        <f t="shared" si="7"/>
        <v>2445.83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6"/>
        <v>169000</v>
      </c>
      <c r="E52" s="36">
        <v>14578.27</v>
      </c>
      <c r="F52" s="28">
        <f>SUM(E52/D52*100)</f>
        <v>8.6261952662721892</v>
      </c>
      <c r="G52" s="42">
        <f t="shared" si="7"/>
        <v>-154421.73000000001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6"/>
        <v>3666.6666666666665</v>
      </c>
      <c r="E53" s="36">
        <v>1000</v>
      </c>
      <c r="F53" s="28">
        <f>SUM(E53/D53*100)</f>
        <v>27.272727272727277</v>
      </c>
      <c r="G53" s="42">
        <f t="shared" si="7"/>
        <v>-2666.6666666666665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6"/>
        <v>16666.666666666668</v>
      </c>
      <c r="E54" s="36">
        <v>0</v>
      </c>
      <c r="F54" s="36"/>
      <c r="G54" s="42">
        <f t="shared" ref="G54" si="9">SUM(E54-D54)</f>
        <v>-16666.666666666668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6"/>
        <v>153333.33333333334</v>
      </c>
      <c r="E55" s="36">
        <v>183692</v>
      </c>
      <c r="F55" s="28">
        <f>SUM(E55/D55*100)</f>
        <v>119.79913043478261</v>
      </c>
      <c r="G55" s="42">
        <f t="shared" si="7"/>
        <v>30358.666666666657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>SUM(D48:D55)</f>
        <v>391866.66666666663</v>
      </c>
      <c r="E56" s="36">
        <f>SUM(E48:E55)</f>
        <v>283884.39</v>
      </c>
      <c r="F56" s="46">
        <f>SUM(E56/D56*100)</f>
        <v>72.444128104797556</v>
      </c>
      <c r="G56" s="42">
        <f t="shared" si="7"/>
        <v>-107982.27666666661</v>
      </c>
      <c r="H56" s="42"/>
    </row>
    <row r="57" spans="1:8">
      <c r="A57" s="47" t="s">
        <v>65</v>
      </c>
      <c r="B57" s="48"/>
      <c r="C57" s="36">
        <f>SUM(C40,C56,C42,C43,C44,C45,C41,C47,C46)</f>
        <v>3097700</v>
      </c>
      <c r="D57" s="36">
        <f>SUM(D40+D41+D42+D43+D44+D56+D45+D46+D47)</f>
        <v>2065133.3333333333</v>
      </c>
      <c r="E57" s="36">
        <f>SUM(E40+E41+E42+E43+E44+E56+E45+E46+E47)</f>
        <v>2154737.89</v>
      </c>
      <c r="F57" s="36">
        <f>E57/D57*100</f>
        <v>104.33892355618686</v>
      </c>
      <c r="G57" s="42">
        <f t="shared" si="7"/>
        <v>89604.556666666875</v>
      </c>
      <c r="H57" s="42"/>
    </row>
    <row r="59" spans="1:8" ht="12.75" customHeight="1"/>
    <row r="60" spans="1:8">
      <c r="B60" t="s">
        <v>88</v>
      </c>
      <c r="C60" s="84">
        <v>735477.46</v>
      </c>
    </row>
    <row r="61" spans="1:8">
      <c r="B61" t="s">
        <v>89</v>
      </c>
      <c r="C61" s="84"/>
    </row>
    <row r="62" spans="1:8">
      <c r="B62" t="s">
        <v>90</v>
      </c>
      <c r="C62" s="84">
        <v>17657.580000000002</v>
      </c>
    </row>
    <row r="63" spans="1:8">
      <c r="B63" t="s">
        <v>91</v>
      </c>
      <c r="C63" s="84">
        <v>544764.78</v>
      </c>
    </row>
    <row r="64" spans="1:8">
      <c r="B64" t="s">
        <v>92</v>
      </c>
      <c r="C64" s="84">
        <v>173055.1</v>
      </c>
    </row>
  </sheetData>
  <mergeCells count="23">
    <mergeCell ref="A52:B52"/>
    <mergeCell ref="A53:B53"/>
    <mergeCell ref="A54:B54"/>
    <mergeCell ref="A55:B55"/>
    <mergeCell ref="A56:B56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4"/>
  <sheetViews>
    <sheetView topLeftCell="A31" workbookViewId="0">
      <selection activeCell="C65" sqref="C6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5" t="s">
        <v>1</v>
      </c>
      <c r="C4" s="115"/>
      <c r="D4" s="115"/>
      <c r="E4" s="115"/>
      <c r="F4" s="115"/>
      <c r="G4" s="115"/>
      <c r="H4" s="115"/>
    </row>
    <row r="5" spans="1:14">
      <c r="B5" s="115" t="s">
        <v>2</v>
      </c>
      <c r="C5" s="115"/>
      <c r="D5" s="115"/>
      <c r="E5" s="115"/>
      <c r="F5" s="115"/>
    </row>
    <row r="6" spans="1:14">
      <c r="C6" s="116" t="s">
        <v>97</v>
      </c>
      <c r="D6" s="116"/>
      <c r="E6" s="116"/>
      <c r="F6" s="116"/>
    </row>
    <row r="7" spans="1:14">
      <c r="A7" s="2"/>
      <c r="B7" s="2"/>
    </row>
    <row r="8" spans="1:14" ht="45.75" customHeight="1">
      <c r="A8" s="117" t="s">
        <v>3</v>
      </c>
      <c r="B8" s="118"/>
      <c r="C8" s="94" t="s">
        <v>4</v>
      </c>
      <c r="D8" s="4" t="s">
        <v>69</v>
      </c>
      <c r="E8" s="4" t="s">
        <v>98</v>
      </c>
      <c r="F8" s="4" t="s">
        <v>71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959200</v>
      </c>
      <c r="E9" s="9">
        <f>SUM(D9/12*9)</f>
        <v>719400</v>
      </c>
      <c r="F9" s="9">
        <v>788327.21</v>
      </c>
      <c r="G9" s="10">
        <f>F9/E9*100</f>
        <v>109.58120795107034</v>
      </c>
      <c r="H9" s="11">
        <f t="shared" ref="H9:H37" si="0">E9-F9</f>
        <v>-68927.209999999963</v>
      </c>
    </row>
    <row r="10" spans="1:14">
      <c r="A10" s="97" t="s">
        <v>8</v>
      </c>
      <c r="B10" s="98"/>
      <c r="C10" s="8">
        <v>213</v>
      </c>
      <c r="D10" s="9">
        <v>289900</v>
      </c>
      <c r="E10" s="9">
        <f t="shared" ref="E10:E35" si="1">SUM(D10/12*9)</f>
        <v>217425</v>
      </c>
      <c r="F10" s="9">
        <v>237732.13</v>
      </c>
      <c r="G10" s="10">
        <f>F10/E10*100</f>
        <v>109.33983212602047</v>
      </c>
      <c r="H10" s="11">
        <f t="shared" si="0"/>
        <v>-20307.130000000005</v>
      </c>
    </row>
    <row r="11" spans="1:14">
      <c r="A11" s="97" t="s">
        <v>9</v>
      </c>
      <c r="B11" s="9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45600</v>
      </c>
      <c r="E12" s="9">
        <f t="shared" si="1"/>
        <v>34200</v>
      </c>
      <c r="F12" s="17">
        <v>29326.68</v>
      </c>
      <c r="G12" s="10">
        <f>F12/E12*100</f>
        <v>85.750526315789472</v>
      </c>
      <c r="H12" s="11">
        <f t="shared" si="0"/>
        <v>4873.32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2800</v>
      </c>
      <c r="E14" s="9">
        <f t="shared" si="1"/>
        <v>2100</v>
      </c>
      <c r="F14" s="9"/>
      <c r="G14" s="20"/>
      <c r="H14" s="11">
        <f>E14-F14</f>
        <v>2100</v>
      </c>
    </row>
    <row r="15" spans="1:14">
      <c r="A15" s="97" t="s">
        <v>15</v>
      </c>
      <c r="B15" s="98"/>
      <c r="C15" s="19" t="s">
        <v>16</v>
      </c>
      <c r="D15" s="9">
        <v>53300</v>
      </c>
      <c r="E15" s="9">
        <f t="shared" si="1"/>
        <v>39975</v>
      </c>
      <c r="F15" s="9">
        <v>34400</v>
      </c>
      <c r="G15" s="10">
        <f t="shared" ref="G15:G20" si="2">F15/E15*100</f>
        <v>86.053783614759226</v>
      </c>
      <c r="H15" s="11">
        <f t="shared" si="0"/>
        <v>5575</v>
      </c>
    </row>
    <row r="16" spans="1:14">
      <c r="A16" s="97" t="s">
        <v>17</v>
      </c>
      <c r="B16" s="98"/>
      <c r="C16" s="19" t="s">
        <v>18</v>
      </c>
      <c r="D16" s="9">
        <v>59400</v>
      </c>
      <c r="E16" s="9">
        <f t="shared" si="1"/>
        <v>44550</v>
      </c>
      <c r="F16" s="9">
        <v>32966.980000000003</v>
      </c>
      <c r="G16" s="10">
        <f t="shared" si="2"/>
        <v>73.999955106621783</v>
      </c>
      <c r="H16" s="11">
        <f>E16-F16</f>
        <v>11583.019999999997</v>
      </c>
    </row>
    <row r="17" spans="1:8">
      <c r="A17" s="14" t="s">
        <v>19</v>
      </c>
      <c r="B17" s="15"/>
      <c r="C17" s="19" t="s">
        <v>20</v>
      </c>
      <c r="D17" s="9">
        <v>7000</v>
      </c>
      <c r="E17" s="9">
        <f t="shared" si="1"/>
        <v>5250</v>
      </c>
      <c r="F17" s="9">
        <v>6979.44</v>
      </c>
      <c r="G17" s="10">
        <f t="shared" si="2"/>
        <v>132.94171428571428</v>
      </c>
      <c r="H17" s="11">
        <f>E17-F17</f>
        <v>-1729.4399999999996</v>
      </c>
    </row>
    <row r="18" spans="1:8">
      <c r="A18" s="14" t="s">
        <v>66</v>
      </c>
      <c r="B18" s="15"/>
      <c r="C18" s="19" t="s">
        <v>67</v>
      </c>
      <c r="D18" s="9">
        <v>1000</v>
      </c>
      <c r="E18" s="9">
        <f t="shared" si="1"/>
        <v>750</v>
      </c>
      <c r="F18" s="9">
        <v>522.16</v>
      </c>
      <c r="G18" s="10">
        <f t="shared" si="2"/>
        <v>69.621333333333325</v>
      </c>
      <c r="H18" s="11">
        <f>E18-F18</f>
        <v>227.84000000000003</v>
      </c>
    </row>
    <row r="19" spans="1:8">
      <c r="A19" s="21" t="s">
        <v>21</v>
      </c>
      <c r="B19" s="22"/>
      <c r="C19" s="23">
        <v>225</v>
      </c>
      <c r="D19" s="24">
        <v>30000</v>
      </c>
      <c r="E19" s="9">
        <f t="shared" si="1"/>
        <v>22500</v>
      </c>
      <c r="F19" s="24">
        <v>1161.6400000000001</v>
      </c>
      <c r="G19" s="10">
        <f t="shared" si="2"/>
        <v>5.1628444444444446</v>
      </c>
      <c r="H19" s="11">
        <f>E19-F19</f>
        <v>21338.36</v>
      </c>
    </row>
    <row r="20" spans="1:8">
      <c r="A20" s="21" t="s">
        <v>22</v>
      </c>
      <c r="B20" s="22"/>
      <c r="C20" s="23">
        <v>226</v>
      </c>
      <c r="D20" s="24">
        <v>40900</v>
      </c>
      <c r="E20" s="9">
        <f t="shared" si="1"/>
        <v>30675</v>
      </c>
      <c r="F20" s="24">
        <v>28926.080000000002</v>
      </c>
      <c r="G20" s="10">
        <f t="shared" si="2"/>
        <v>94.298549307253467</v>
      </c>
      <c r="H20" s="11">
        <f t="shared" si="0"/>
        <v>1748.9199999999983</v>
      </c>
    </row>
    <row r="21" spans="1:8">
      <c r="A21" s="21" t="s">
        <v>23</v>
      </c>
      <c r="B21" s="22"/>
      <c r="C21" s="18">
        <v>227</v>
      </c>
      <c r="D21" s="9">
        <v>7000</v>
      </c>
      <c r="E21" s="9">
        <f t="shared" si="1"/>
        <v>5250</v>
      </c>
      <c r="F21" s="9"/>
      <c r="G21" s="10"/>
      <c r="H21" s="11">
        <f t="shared" si="0"/>
        <v>5250</v>
      </c>
    </row>
    <row r="22" spans="1:8">
      <c r="A22" s="97" t="s">
        <v>24</v>
      </c>
      <c r="B22" s="98"/>
      <c r="C22" s="25">
        <v>312</v>
      </c>
      <c r="D22" s="9">
        <v>30000</v>
      </c>
      <c r="E22" s="9">
        <f t="shared" si="1"/>
        <v>22500</v>
      </c>
      <c r="F22" s="26"/>
      <c r="G22" s="10"/>
      <c r="H22" s="11">
        <f t="shared" si="0"/>
        <v>22500</v>
      </c>
    </row>
    <row r="23" spans="1:8" ht="12" customHeight="1">
      <c r="A23" s="119" t="s">
        <v>25</v>
      </c>
      <c r="B23" s="120"/>
      <c r="C23" s="25" t="s">
        <v>26</v>
      </c>
      <c r="D23" s="26">
        <v>122000</v>
      </c>
      <c r="E23" s="9">
        <f t="shared" si="1"/>
        <v>91500</v>
      </c>
      <c r="F23" s="26">
        <v>98087.2</v>
      </c>
      <c r="G23" s="10">
        <f>SUM(F23/E23*100)</f>
        <v>107.19912568306012</v>
      </c>
      <c r="H23" s="11">
        <f t="shared" si="0"/>
        <v>-6587.1999999999971</v>
      </c>
    </row>
    <row r="24" spans="1:8">
      <c r="A24" s="6" t="s">
        <v>27</v>
      </c>
      <c r="B24" s="7"/>
      <c r="C24" s="25">
        <v>346</v>
      </c>
      <c r="D24" s="26">
        <v>40100</v>
      </c>
      <c r="E24" s="9">
        <f t="shared" si="1"/>
        <v>30075</v>
      </c>
      <c r="F24" s="26">
        <v>7650</v>
      </c>
      <c r="G24" s="10">
        <f>F24/E24*100</f>
        <v>25.436408977556109</v>
      </c>
      <c r="H24" s="11">
        <f t="shared" si="0"/>
        <v>22425</v>
      </c>
    </row>
    <row r="25" spans="1:8" ht="12" customHeight="1">
      <c r="A25" s="119" t="s">
        <v>28</v>
      </c>
      <c r="B25" s="120"/>
      <c r="C25" s="25">
        <v>291</v>
      </c>
      <c r="D25" s="26">
        <v>12700</v>
      </c>
      <c r="E25" s="9">
        <f t="shared" si="1"/>
        <v>9525</v>
      </c>
      <c r="F25" s="26">
        <v>10245</v>
      </c>
      <c r="G25" s="10">
        <f>SUM(F25/E25*100)</f>
        <v>107.55905511811024</v>
      </c>
      <c r="H25" s="11">
        <f>E25-F25</f>
        <v>-720</v>
      </c>
    </row>
    <row r="26" spans="1:8">
      <c r="A26" s="21" t="s">
        <v>29</v>
      </c>
      <c r="B26" s="22"/>
      <c r="C26" s="27" t="s">
        <v>30</v>
      </c>
      <c r="D26" s="28">
        <v>3900</v>
      </c>
      <c r="E26" s="9">
        <f t="shared" si="1"/>
        <v>2925</v>
      </c>
      <c r="F26" s="28">
        <v>3900</v>
      </c>
      <c r="G26" s="10"/>
      <c r="H26" s="11">
        <f>E26-F26</f>
        <v>-975</v>
      </c>
    </row>
    <row r="27" spans="1:8">
      <c r="A27" s="21" t="s">
        <v>31</v>
      </c>
      <c r="B27" s="22"/>
      <c r="C27" s="27" t="s">
        <v>32</v>
      </c>
      <c r="D27" s="28">
        <v>93900</v>
      </c>
      <c r="E27" s="9">
        <f t="shared" si="1"/>
        <v>70425</v>
      </c>
      <c r="F27" s="28">
        <v>59363.360000000001</v>
      </c>
      <c r="G27" s="10">
        <f>F27/E27*100</f>
        <v>84.293020944266956</v>
      </c>
      <c r="H27" s="11">
        <f t="shared" si="0"/>
        <v>11061.64</v>
      </c>
    </row>
    <row r="28" spans="1:8">
      <c r="A28" s="121" t="s">
        <v>33</v>
      </c>
      <c r="B28" s="12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97" t="s">
        <v>35</v>
      </c>
      <c r="B29" s="98"/>
      <c r="C29" s="31" t="s">
        <v>36</v>
      </c>
      <c r="D29" s="9">
        <v>5000</v>
      </c>
      <c r="E29" s="9">
        <f t="shared" si="1"/>
        <v>3750</v>
      </c>
      <c r="F29" s="9"/>
      <c r="G29" s="10">
        <f t="shared" ref="G29:G34" si="3">SUM(F29/E29*100)</f>
        <v>0</v>
      </c>
      <c r="H29" s="11">
        <f>E29-F29</f>
        <v>3750</v>
      </c>
    </row>
    <row r="30" spans="1:8">
      <c r="A30" s="97" t="s">
        <v>37</v>
      </c>
      <c r="B30" s="98"/>
      <c r="C30" s="31" t="s">
        <v>38</v>
      </c>
      <c r="D30" s="9">
        <v>200000</v>
      </c>
      <c r="E30" s="9">
        <f t="shared" si="1"/>
        <v>150000</v>
      </c>
      <c r="F30" s="9">
        <v>191428.5</v>
      </c>
      <c r="G30" s="10">
        <f t="shared" si="3"/>
        <v>127.619</v>
      </c>
      <c r="H30" s="11">
        <f>E30-F30</f>
        <v>-41428.5</v>
      </c>
    </row>
    <row r="31" spans="1:8">
      <c r="A31" s="97" t="s">
        <v>35</v>
      </c>
      <c r="B31" s="98"/>
      <c r="C31" s="31" t="s">
        <v>39</v>
      </c>
      <c r="D31" s="9">
        <v>34000</v>
      </c>
      <c r="E31" s="9">
        <f t="shared" si="1"/>
        <v>25500</v>
      </c>
      <c r="F31" s="9">
        <v>10000</v>
      </c>
      <c r="G31" s="10">
        <f t="shared" si="3"/>
        <v>39.215686274509807</v>
      </c>
      <c r="H31" s="11">
        <f>E31-F31</f>
        <v>15500</v>
      </c>
    </row>
    <row r="32" spans="1:8">
      <c r="A32" s="97" t="s">
        <v>83</v>
      </c>
      <c r="B32" s="98"/>
      <c r="C32" s="31" t="s">
        <v>82</v>
      </c>
      <c r="D32" s="9">
        <v>220000</v>
      </c>
      <c r="E32" s="9">
        <f t="shared" si="1"/>
        <v>165000</v>
      </c>
      <c r="F32" s="9">
        <v>65568</v>
      </c>
      <c r="G32" s="10">
        <f t="shared" si="3"/>
        <v>39.738181818181815</v>
      </c>
      <c r="H32" s="11">
        <f t="shared" ref="H32" si="4">E32-F32</f>
        <v>99432</v>
      </c>
    </row>
    <row r="33" spans="1:8">
      <c r="A33" s="97" t="s">
        <v>40</v>
      </c>
      <c r="B33" s="98"/>
      <c r="C33" s="31" t="s">
        <v>41</v>
      </c>
      <c r="D33" s="9">
        <v>540000</v>
      </c>
      <c r="E33" s="9">
        <f t="shared" si="1"/>
        <v>405000</v>
      </c>
      <c r="F33" s="9">
        <v>241805.22</v>
      </c>
      <c r="G33" s="10">
        <f t="shared" si="3"/>
        <v>59.704992592592596</v>
      </c>
      <c r="H33" s="11">
        <f t="shared" si="0"/>
        <v>163194.78</v>
      </c>
    </row>
    <row r="34" spans="1:8">
      <c r="A34" s="97" t="s">
        <v>42</v>
      </c>
      <c r="B34" s="98"/>
      <c r="C34" s="31" t="s">
        <v>43</v>
      </c>
      <c r="D34" s="9">
        <v>300000</v>
      </c>
      <c r="E34" s="9">
        <f t="shared" si="1"/>
        <v>225000</v>
      </c>
      <c r="F34" s="9"/>
      <c r="G34" s="10">
        <f t="shared" si="3"/>
        <v>0</v>
      </c>
      <c r="H34" s="11">
        <f t="shared" si="0"/>
        <v>225000</v>
      </c>
    </row>
    <row r="35" spans="1:8" ht="12.75" customHeight="1">
      <c r="A35" s="95" t="s">
        <v>44</v>
      </c>
      <c r="B35" s="96"/>
      <c r="C35" s="23"/>
      <c r="D35" s="28">
        <f>SUM(D9:D34)</f>
        <v>3097700</v>
      </c>
      <c r="E35" s="9">
        <f t="shared" si="1"/>
        <v>2323275</v>
      </c>
      <c r="F35" s="28">
        <f>SUM(F9:F34)</f>
        <v>1848389.5999999999</v>
      </c>
      <c r="G35" s="10">
        <f>F35/E35*100</f>
        <v>79.559656088926189</v>
      </c>
      <c r="H35" s="11">
        <f t="shared" si="0"/>
        <v>474885.40000000014</v>
      </c>
    </row>
    <row r="36" spans="1:8">
      <c r="A36" s="92" t="s">
        <v>45</v>
      </c>
      <c r="B36" s="93"/>
      <c r="C36" s="8"/>
      <c r="D36" s="36">
        <v>731100</v>
      </c>
      <c r="E36" s="9">
        <f>SUM(D36/12*8)</f>
        <v>487400</v>
      </c>
      <c r="F36" s="36">
        <v>624917.94999999995</v>
      </c>
      <c r="G36" s="10">
        <f>F36/E36*100</f>
        <v>128.21459786622896</v>
      </c>
      <c r="H36" s="11">
        <f t="shared" si="0"/>
        <v>-137517.94999999995</v>
      </c>
    </row>
    <row r="37" spans="1:8">
      <c r="A37" s="113" t="s">
        <v>46</v>
      </c>
      <c r="B37" s="114"/>
      <c r="C37" s="37"/>
      <c r="D37" s="38">
        <v>969800</v>
      </c>
      <c r="E37" s="9">
        <f>SUM(D37/12*8)</f>
        <v>646533.33333333337</v>
      </c>
      <c r="F37" s="38">
        <v>651407.37</v>
      </c>
      <c r="G37" s="10">
        <f>F37/E37*100</f>
        <v>100.75387244792739</v>
      </c>
      <c r="H37" s="39">
        <f t="shared" si="0"/>
        <v>-4874.0366666666232</v>
      </c>
    </row>
    <row r="39" spans="1:8" ht="27" customHeight="1">
      <c r="A39" s="117" t="s">
        <v>47</v>
      </c>
      <c r="B39" s="118"/>
      <c r="C39" s="4" t="s">
        <v>72</v>
      </c>
      <c r="D39" s="4" t="s">
        <v>48</v>
      </c>
      <c r="E39" s="4" t="s">
        <v>49</v>
      </c>
      <c r="F39" s="4" t="s">
        <v>5</v>
      </c>
      <c r="G39" s="4" t="s">
        <v>50</v>
      </c>
      <c r="H39" s="4"/>
    </row>
    <row r="40" spans="1:8" ht="12.75" customHeight="1">
      <c r="A40" s="40" t="s">
        <v>51</v>
      </c>
      <c r="B40" s="41"/>
      <c r="C40" s="28">
        <v>1296000</v>
      </c>
      <c r="D40" s="36">
        <f>SUM(C40/12*9)</f>
        <v>972000</v>
      </c>
      <c r="E40" s="28">
        <v>972000</v>
      </c>
      <c r="F40" s="28">
        <f t="shared" ref="F40:F44" si="5">SUM(E40/D40*100)</f>
        <v>100</v>
      </c>
      <c r="G40" s="42">
        <f>E40-D40</f>
        <v>0</v>
      </c>
      <c r="H40" s="43"/>
    </row>
    <row r="41" spans="1:8" ht="12.75" customHeight="1">
      <c r="A41" s="113" t="s">
        <v>81</v>
      </c>
      <c r="B41" s="114"/>
      <c r="C41" s="28">
        <v>215000</v>
      </c>
      <c r="D41" s="36">
        <f t="shared" ref="D41:D56" si="6">SUM(C41/12*9)</f>
        <v>161250</v>
      </c>
      <c r="E41" s="28">
        <v>215000</v>
      </c>
      <c r="F41" s="28"/>
      <c r="G41" s="42">
        <f>SUM(E41-D41)</f>
        <v>53750</v>
      </c>
      <c r="H41" s="43"/>
    </row>
    <row r="42" spans="1:8" ht="12.75" customHeight="1">
      <c r="A42" s="113" t="s">
        <v>53</v>
      </c>
      <c r="B42" s="114"/>
      <c r="C42" s="28">
        <v>93900</v>
      </c>
      <c r="D42" s="36">
        <f t="shared" si="6"/>
        <v>70425</v>
      </c>
      <c r="E42" s="28">
        <v>70425</v>
      </c>
      <c r="F42" s="28">
        <f t="shared" si="5"/>
        <v>100</v>
      </c>
      <c r="G42" s="42">
        <f t="shared" ref="G42:G57" si="7">SUM(E42-D42)</f>
        <v>0</v>
      </c>
      <c r="H42" s="43"/>
    </row>
    <row r="43" spans="1:8" ht="12.75" customHeight="1">
      <c r="A43" s="113" t="s">
        <v>54</v>
      </c>
      <c r="B43" s="114"/>
      <c r="C43" s="28">
        <v>200000</v>
      </c>
      <c r="D43" s="36">
        <f t="shared" si="6"/>
        <v>150000</v>
      </c>
      <c r="E43" s="28">
        <v>200000</v>
      </c>
      <c r="F43" s="28">
        <f t="shared" si="5"/>
        <v>133.33333333333331</v>
      </c>
      <c r="G43" s="42">
        <f>SUM(E43-D43)</f>
        <v>50000</v>
      </c>
      <c r="H43" s="43"/>
    </row>
    <row r="44" spans="1:8" ht="12.75" customHeight="1">
      <c r="A44" s="113" t="s">
        <v>55</v>
      </c>
      <c r="B44" s="114"/>
      <c r="C44" s="28">
        <v>700000</v>
      </c>
      <c r="D44" s="36">
        <f t="shared" si="6"/>
        <v>525000</v>
      </c>
      <c r="E44" s="28">
        <v>525000</v>
      </c>
      <c r="F44" s="28">
        <f t="shared" si="5"/>
        <v>100</v>
      </c>
      <c r="G44" s="42">
        <f t="shared" si="7"/>
        <v>0</v>
      </c>
      <c r="H44" s="43"/>
    </row>
    <row r="45" spans="1:8" ht="12.75" customHeight="1">
      <c r="A45" s="113" t="s">
        <v>56</v>
      </c>
      <c r="B45" s="114"/>
      <c r="C45" s="28">
        <v>0</v>
      </c>
      <c r="D45" s="36">
        <f t="shared" si="6"/>
        <v>0</v>
      </c>
      <c r="E45" s="28">
        <v>0</v>
      </c>
      <c r="F45" s="28"/>
      <c r="G45" s="42">
        <f>SUM(E45-D45)</f>
        <v>0</v>
      </c>
      <c r="H45" s="43"/>
    </row>
    <row r="46" spans="1:8" ht="12.75" customHeight="1">
      <c r="A46" s="113" t="s">
        <v>57</v>
      </c>
      <c r="B46" s="114"/>
      <c r="C46" s="28">
        <v>5000</v>
      </c>
      <c r="D46" s="36">
        <f t="shared" si="6"/>
        <v>3750</v>
      </c>
      <c r="E46" s="28">
        <v>5000</v>
      </c>
      <c r="F46" s="28"/>
      <c r="G46" s="42">
        <f>SUM(E46-D46)</f>
        <v>1250</v>
      </c>
      <c r="H46" s="43"/>
    </row>
    <row r="47" spans="1:8" ht="12.75" customHeight="1">
      <c r="A47" s="113"/>
      <c r="B47" s="114"/>
      <c r="C47" s="28">
        <v>0</v>
      </c>
      <c r="D47" s="36">
        <f t="shared" si="6"/>
        <v>0</v>
      </c>
      <c r="E47" s="28">
        <v>0</v>
      </c>
      <c r="F47" s="28"/>
      <c r="G47" s="42">
        <f>SUM(E47-D47)</f>
        <v>0</v>
      </c>
      <c r="H47" s="43"/>
    </row>
    <row r="48" spans="1:8">
      <c r="A48" s="92" t="s">
        <v>58</v>
      </c>
      <c r="B48" s="44"/>
      <c r="C48" s="36">
        <v>25600</v>
      </c>
      <c r="D48" s="36">
        <f t="shared" si="6"/>
        <v>19200</v>
      </c>
      <c r="E48" s="36">
        <v>15032.26</v>
      </c>
      <c r="F48" s="28">
        <f>E48/D48*100</f>
        <v>78.293020833333344</v>
      </c>
      <c r="G48" s="42">
        <f t="shared" si="7"/>
        <v>-4167.74</v>
      </c>
      <c r="H48" s="42"/>
    </row>
    <row r="49" spans="1:8" ht="12.75" customHeight="1">
      <c r="A49" s="45" t="s">
        <v>59</v>
      </c>
      <c r="B49" s="45"/>
      <c r="C49" s="36">
        <v>20000</v>
      </c>
      <c r="D49" s="36">
        <f t="shared" si="6"/>
        <v>15000</v>
      </c>
      <c r="E49" s="36">
        <v>72993.78</v>
      </c>
      <c r="F49" s="28">
        <f t="shared" ref="F49" si="8">E49/D49*100</f>
        <v>486.62520000000001</v>
      </c>
      <c r="G49" s="42">
        <f t="shared" si="7"/>
        <v>57993.78</v>
      </c>
      <c r="H49" s="42"/>
    </row>
    <row r="50" spans="1:8" ht="12.75" customHeight="1">
      <c r="A50" s="113" t="s">
        <v>60</v>
      </c>
      <c r="B50" s="114"/>
      <c r="C50" s="36">
        <v>10500</v>
      </c>
      <c r="D50" s="36">
        <f t="shared" si="6"/>
        <v>7875</v>
      </c>
      <c r="E50" s="36">
        <v>361.42</v>
      </c>
      <c r="F50" s="28">
        <f>E50/D50*100</f>
        <v>4.5894603174603175</v>
      </c>
      <c r="G50" s="42">
        <f t="shared" si="7"/>
        <v>-7513.58</v>
      </c>
      <c r="H50" s="42"/>
    </row>
    <row r="51" spans="1:8">
      <c r="A51" s="113" t="s">
        <v>61</v>
      </c>
      <c r="B51" s="114"/>
      <c r="C51" s="36">
        <v>17700</v>
      </c>
      <c r="D51" s="36">
        <f t="shared" si="6"/>
        <v>13275</v>
      </c>
      <c r="E51" s="36">
        <v>14245.83</v>
      </c>
      <c r="F51" s="28">
        <f>SUM(E51/D51*100)</f>
        <v>107.31322033898306</v>
      </c>
      <c r="G51" s="42">
        <f t="shared" si="7"/>
        <v>970.82999999999993</v>
      </c>
      <c r="H51" s="42"/>
    </row>
    <row r="52" spans="1:8" ht="12.75" customHeight="1">
      <c r="A52" s="113" t="s">
        <v>62</v>
      </c>
      <c r="B52" s="114"/>
      <c r="C52" s="36">
        <v>253500</v>
      </c>
      <c r="D52" s="36">
        <f t="shared" si="6"/>
        <v>190125</v>
      </c>
      <c r="E52" s="36">
        <v>28825.03</v>
      </c>
      <c r="F52" s="28">
        <f>SUM(E52/D52*100)</f>
        <v>15.161094017094017</v>
      </c>
      <c r="G52" s="42">
        <f t="shared" si="7"/>
        <v>-161299.97</v>
      </c>
      <c r="H52" s="42"/>
    </row>
    <row r="53" spans="1:8" ht="12.75" customHeight="1">
      <c r="A53" s="113" t="s">
        <v>63</v>
      </c>
      <c r="B53" s="114"/>
      <c r="C53" s="36">
        <v>5500</v>
      </c>
      <c r="D53" s="36">
        <f t="shared" si="6"/>
        <v>4125</v>
      </c>
      <c r="E53" s="36">
        <v>1000</v>
      </c>
      <c r="F53" s="28">
        <f>SUM(E53/D53*100)</f>
        <v>24.242424242424242</v>
      </c>
      <c r="G53" s="42">
        <f t="shared" si="7"/>
        <v>-3125</v>
      </c>
      <c r="H53" s="42"/>
    </row>
    <row r="54" spans="1:8" ht="12.75" customHeight="1">
      <c r="A54" s="113" t="s">
        <v>73</v>
      </c>
      <c r="B54" s="114"/>
      <c r="C54" s="36">
        <v>25000</v>
      </c>
      <c r="D54" s="36">
        <f t="shared" si="6"/>
        <v>18750</v>
      </c>
      <c r="E54" s="36">
        <v>0</v>
      </c>
      <c r="F54" s="36"/>
      <c r="G54" s="42">
        <f t="shared" ref="G54" si="9">SUM(E54-D54)</f>
        <v>-18750</v>
      </c>
      <c r="H54" s="42"/>
    </row>
    <row r="55" spans="1:8" ht="12.75" customHeight="1">
      <c r="A55" s="113" t="s">
        <v>74</v>
      </c>
      <c r="B55" s="114"/>
      <c r="C55" s="36">
        <v>230000</v>
      </c>
      <c r="D55" s="36">
        <f t="shared" si="6"/>
        <v>172500</v>
      </c>
      <c r="E55" s="36">
        <v>183692</v>
      </c>
      <c r="F55" s="28">
        <f>SUM(E55/D55*100)</f>
        <v>106.48811594202898</v>
      </c>
      <c r="G55" s="42">
        <f t="shared" si="7"/>
        <v>11192</v>
      </c>
      <c r="H55" s="42"/>
    </row>
    <row r="56" spans="1:8">
      <c r="A56" s="113" t="s">
        <v>64</v>
      </c>
      <c r="B56" s="114"/>
      <c r="C56" s="36">
        <f>SUM(C48:C55)</f>
        <v>587800</v>
      </c>
      <c r="D56" s="36">
        <f t="shared" si="6"/>
        <v>440850</v>
      </c>
      <c r="E56" s="36">
        <f>SUM(E48:E55)</f>
        <v>316150.32</v>
      </c>
      <c r="F56" s="46">
        <f>SUM(E56/D56*100)</f>
        <v>71.713807417488937</v>
      </c>
      <c r="G56" s="42">
        <f t="shared" si="7"/>
        <v>-124699.68</v>
      </c>
      <c r="H56" s="42"/>
    </row>
    <row r="57" spans="1:8">
      <c r="A57" s="47" t="s">
        <v>65</v>
      </c>
      <c r="B57" s="48"/>
      <c r="C57" s="36">
        <f>SUM(C40,C56,C42,C43,C44,C45,C41,C47,C46)</f>
        <v>3097700</v>
      </c>
      <c r="D57" s="36">
        <f>SUM(D40+D41+D42+D43+D44+D56+D45+D46+D47)</f>
        <v>2323275</v>
      </c>
      <c r="E57" s="36">
        <f>SUM(E40+E41+E42+E43+E44+E56+E45+E46+E47)</f>
        <v>2303575.3199999998</v>
      </c>
      <c r="F57" s="36">
        <f>E57/D57*100</f>
        <v>99.152072828227389</v>
      </c>
      <c r="G57" s="42">
        <f t="shared" si="7"/>
        <v>-19699.680000000168</v>
      </c>
      <c r="H57" s="42"/>
    </row>
    <row r="59" spans="1:8" ht="12.75" customHeight="1"/>
    <row r="60" spans="1:8">
      <c r="B60" t="s">
        <v>88</v>
      </c>
      <c r="C60" s="84">
        <v>687234.69</v>
      </c>
    </row>
    <row r="61" spans="1:8">
      <c r="B61" t="s">
        <v>89</v>
      </c>
      <c r="C61" s="84"/>
    </row>
    <row r="62" spans="1:8">
      <c r="B62" t="s">
        <v>90</v>
      </c>
      <c r="C62" s="84">
        <v>19071.5</v>
      </c>
    </row>
    <row r="63" spans="1:8">
      <c r="B63" t="s">
        <v>91</v>
      </c>
      <c r="C63" s="84">
        <v>521028.78</v>
      </c>
    </row>
    <row r="64" spans="1:8">
      <c r="B64" t="s">
        <v>92</v>
      </c>
      <c r="C64" s="84">
        <f>C60-C62-C63</f>
        <v>147134.40999999992</v>
      </c>
    </row>
  </sheetData>
  <mergeCells count="23">
    <mergeCell ref="A52:B52"/>
    <mergeCell ref="A53:B53"/>
    <mergeCell ref="A54:B54"/>
    <mergeCell ref="A55:B55"/>
    <mergeCell ref="A56:B56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Мих</vt:lpstr>
      <vt:lpstr>Мих (2)</vt:lpstr>
      <vt:lpstr>Мих (3)</vt:lpstr>
      <vt:lpstr>Мих (4)</vt:lpstr>
      <vt:lpstr>Мих (5)</vt:lpstr>
      <vt:lpstr>Мих (6)</vt:lpstr>
      <vt:lpstr>Мих (7)</vt:lpstr>
      <vt:lpstr>Мих (8)</vt:lpstr>
      <vt:lpstr>Мих (9)</vt:lpstr>
      <vt:lpstr>Мих (10)</vt:lpstr>
      <vt:lpstr>Мих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2019-11-18T08:36:14Z</cp:lastPrinted>
  <dcterms:created xsi:type="dcterms:W3CDTF">2019-03-07T05:25:42Z</dcterms:created>
  <dcterms:modified xsi:type="dcterms:W3CDTF">2021-03-17T07:10:48Z</dcterms:modified>
</cp:coreProperties>
</file>